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a\Dropbox\Dilip\CLIENTS\Morehouse\2022\Oct_2022_Workshop\"/>
    </mc:Choice>
  </mc:AlternateContent>
  <xr:revisionPtr revIDLastSave="0" documentId="13_ncr:1_{E90A6A72-AE38-41EF-A3DA-EA79E2BEFC7A}" xr6:coauthVersionLast="47" xr6:coauthVersionMax="47" xr10:uidLastSave="{00000000-0000-0000-0000-000000000000}"/>
  <bookViews>
    <workbookView xWindow="-110" yWindow="-110" windowWidth="19420" windowHeight="12300" xr2:uid="{28928C19-F2D8-4813-A4E8-D652F6F429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J47" i="1"/>
  <c r="G47" i="1"/>
  <c r="H47" i="1" s="1"/>
  <c r="E46" i="1"/>
  <c r="G46" i="1" s="1"/>
  <c r="A45" i="1"/>
  <c r="A44" i="1"/>
  <c r="G21" i="1"/>
  <c r="H21" i="1" s="1"/>
  <c r="E20" i="1"/>
  <c r="G20" i="1" s="1"/>
  <c r="A19" i="1"/>
  <c r="A18" i="1"/>
  <c r="H20" i="1" l="1"/>
  <c r="J20" i="1"/>
  <c r="H46" i="1"/>
  <c r="J46" i="1"/>
  <c r="J21" i="1"/>
  <c r="D35" i="1" l="1"/>
  <c r="C35" i="1"/>
  <c r="B35" i="1"/>
  <c r="C9" i="1"/>
  <c r="D9" i="1"/>
  <c r="B9" i="1"/>
  <c r="C7" i="1"/>
  <c r="D7" i="1"/>
  <c r="B33" i="1"/>
  <c r="C33" i="1"/>
  <c r="D33" i="1"/>
  <c r="C8" i="1"/>
  <c r="D8" i="1"/>
  <c r="B34" i="1"/>
  <c r="C34" i="1"/>
  <c r="D34" i="1"/>
  <c r="B8" i="1"/>
  <c r="B7" i="1"/>
  <c r="B36" i="1" l="1"/>
  <c r="B44" i="1" s="1"/>
  <c r="G44" i="1" s="1"/>
  <c r="B11" i="1"/>
  <c r="B19" i="1" s="1"/>
  <c r="G19" i="1" s="1"/>
  <c r="B10" i="1"/>
  <c r="B18" i="1" s="1"/>
  <c r="G18" i="1" s="1"/>
  <c r="B37" i="1"/>
  <c r="B45" i="1" s="1"/>
  <c r="G45" i="1" s="1"/>
  <c r="J45" i="1" l="1"/>
  <c r="H45" i="1"/>
  <c r="J18" i="1"/>
  <c r="J22" i="1" s="1"/>
  <c r="H18" i="1"/>
  <c r="H19" i="1"/>
  <c r="J19" i="1"/>
  <c r="H44" i="1"/>
  <c r="J44" i="1"/>
  <c r="J48" i="1" s="1"/>
  <c r="H22" i="1" l="1"/>
  <c r="H48" i="1"/>
  <c r="G48" i="1" s="1"/>
  <c r="G22" i="1" l="1"/>
  <c r="I21" i="1"/>
  <c r="I20" i="1"/>
  <c r="I19" i="1"/>
  <c r="I18" i="1"/>
  <c r="I22" i="1" s="1"/>
  <c r="G49" i="1"/>
  <c r="G50" i="1" s="1"/>
  <c r="G51" i="1" s="1"/>
  <c r="I48" i="1"/>
  <c r="G23" i="1" l="1"/>
  <c r="G24" i="1" s="1"/>
  <c r="G25" i="1"/>
</calcChain>
</file>

<file path=xl/sharedStrings.xml><?xml version="1.0" encoding="utf-8"?>
<sst xmlns="http://schemas.openxmlformats.org/spreadsheetml/2006/main" count="126" uniqueCount="45">
  <si>
    <t>David</t>
  </si>
  <si>
    <t>Sam</t>
  </si>
  <si>
    <t>Chris</t>
  </si>
  <si>
    <t>Average</t>
  </si>
  <si>
    <t>Std. Dev.</t>
  </si>
  <si>
    <t>Chris M</t>
  </si>
  <si>
    <t>Adam</t>
  </si>
  <si>
    <t>Mike</t>
  </si>
  <si>
    <t>Variance</t>
  </si>
  <si>
    <t>Repeatability</t>
  </si>
  <si>
    <t>Reproducibility</t>
  </si>
  <si>
    <t>Anova: Single Factor</t>
  </si>
  <si>
    <t>SUMMARY</t>
  </si>
  <si>
    <t>Groups</t>
  </si>
  <si>
    <t>Count</t>
  </si>
  <si>
    <t>Sum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</si>
  <si>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</si>
  <si>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</si>
  <si>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</si>
  <si>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</si>
  <si>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</si>
  <si>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</si>
  <si>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</si>
  <si>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</si>
  <si>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</si>
  <si>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</si>
  <si>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</si>
  <si>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Contributor</t>
  </si>
  <si>
    <t>Magnitude</t>
  </si>
  <si>
    <t>Type</t>
  </si>
  <si>
    <t>Distribution</t>
  </si>
  <si>
    <t>Divisor</t>
  </si>
  <si>
    <t>Std. Uncert</t>
  </si>
  <si>
    <t>% Contribution</t>
  </si>
  <si>
    <t>A</t>
  </si>
  <si>
    <t>Normal</t>
  </si>
  <si>
    <t>Resolution</t>
  </si>
  <si>
    <t>B</t>
  </si>
  <si>
    <t>Uncertainty of Weight</t>
  </si>
  <si>
    <t>Normal (k=2)</t>
  </si>
  <si>
    <t>Combined Uncertainty</t>
  </si>
  <si>
    <t>u^4</t>
  </si>
  <si>
    <t>Effective Deg. Of Freedom</t>
  </si>
  <si>
    <t>Coverage Factor (k=)</t>
  </si>
  <si>
    <t>Expanded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</si>
</sst>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10" fontId="0" fillId="0" borderId="3" xfId="1" applyNumberFormat="1" applyFont="1" applyBorder="1"/>
    <xf numFmtId="0" fontId="0" fillId="2" borderId="3" xfId="0" applyFill="1" applyBorder="1"/>
    <xf numFmtId="2" fontId="0" fillId="2" borderId="3" xfId="0" applyNumberFormat="1" applyFill="1" applyBorder="1"/>
    <xf numFmtId="165" fontId="0" fillId="2" borderId="3" xfId="0" applyNumberFormat="1" applyFill="1" applyBorder="1"/>
    <xf numFmtId="10" fontId="0" fillId="2" borderId="3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4ABE-40AD-41FE-A0BC-2B720A3698AA}">
  <dimension ref="A1:L66"/>
  <sheetViews>
    <sheetView tabSelected="1" topLeftCell="D1" zoomScale="180" workbookViewId="0">
      <selection activeCell="I45" sqref="I45:I47"/>
    </sheetView>
  </sheetViews>
  <sheetFormatPr defaultRowHeight="14.5" x14ac:dyDescent="0.35"/>
  <cols>
    <col min="1" max="1" width="19.1796875" bestFit="1" customWidth="1"/>
    <col min="2" max="2" width="11.81640625" bestFit="1" customWidth="1"/>
    <col min="3" max="3" width="6" customWidth="1"/>
    <col min="4" max="4" width="11.81640625" bestFit="1" customWidth="1"/>
    <col min="5" max="5" width="9.1796875" customWidth="1"/>
    <col min="6" max="6" width="13.6328125" customWidth="1"/>
    <col min="7" max="8" width="11.81640625" bestFit="1" customWidth="1"/>
    <col min="9" max="9" width="13.36328125" bestFit="1" customWidth="1"/>
    <col min="10" max="10" width="11.81640625" bestFit="1" customWidth="1"/>
  </cols>
  <sheetData>
    <row r="1" spans="1:12" x14ac:dyDescent="0.35">
      <c r="B1" t="s">
        <v>0</v>
      </c>
      <c r="C1" t="s">
        <v>1</v>
      </c>
      <c r="D1" t="s">
        <v>5</v>
      </c>
      <c r="F1" t="s">
        <v>11</v>
      </c>
    </row>
    <row r="2" spans="1:12" x14ac:dyDescent="0.35">
      <c r="A2">
        <v>1</v>
      </c>
      <c r="B2" s="1">
        <v>10.15</v>
      </c>
      <c r="C2" s="1">
        <v>10.175000000000001</v>
      </c>
      <c r="D2" s="1">
        <v>10.26</v>
      </c>
    </row>
    <row r="3" spans="1:12" ht="15" thickBot="1" x14ac:dyDescent="0.4">
      <c r="A3">
        <v>2</v>
      </c>
      <c r="B3" s="1">
        <v>10.220000000000001</v>
      </c>
      <c r="C3" s="1">
        <v>10.145</v>
      </c>
      <c r="D3" s="1">
        <v>10.28</v>
      </c>
      <c r="F3" t="s">
        <v>12</v>
      </c>
    </row>
    <row r="4" spans="1:12" x14ac:dyDescent="0.35">
      <c r="A4">
        <v>3</v>
      </c>
      <c r="B4" s="1">
        <v>10.244999999999999</v>
      </c>
      <c r="C4" s="1">
        <v>10.19</v>
      </c>
      <c r="D4" s="1">
        <v>10.255000000000001</v>
      </c>
      <c r="F4" s="5" t="s">
        <v>13</v>
      </c>
      <c r="G4" s="5" t="s">
        <v>14</v>
      </c>
      <c r="H4" s="5" t="s">
        <v>15</v>
      </c>
      <c r="I4" s="5" t="s">
        <v>3</v>
      </c>
      <c r="J4" s="5" t="s">
        <v>8</v>
      </c>
    </row>
    <row r="5" spans="1:12" x14ac:dyDescent="0.35">
      <c r="A5">
        <v>4</v>
      </c>
      <c r="B5" s="1">
        <v>10.285</v>
      </c>
      <c r="C5" s="1">
        <v>10.18</v>
      </c>
      <c r="D5" s="1">
        <v>10.295</v>
      </c>
      <c r="F5" s="3" t="s">
        <v>0</v>
      </c>
      <c r="G5" s="3">
        <v>5</v>
      </c>
      <c r="H5" s="3">
        <v>51.160000000000004</v>
      </c>
      <c r="I5" s="3">
        <v>10.232000000000001</v>
      </c>
      <c r="J5" s="3">
        <v>2.6574999999999776E-3</v>
      </c>
    </row>
    <row r="6" spans="1:12" x14ac:dyDescent="0.35">
      <c r="A6">
        <v>5</v>
      </c>
      <c r="B6" s="1">
        <v>10.26</v>
      </c>
      <c r="C6" s="1">
        <v>10.215</v>
      </c>
      <c r="D6" s="1">
        <v>10.24</v>
      </c>
      <c r="F6" s="3" t="s">
        <v>1</v>
      </c>
      <c r="G6" s="3">
        <v>5</v>
      </c>
      <c r="H6" s="3">
        <v>50.905000000000001</v>
      </c>
      <c r="I6" s="3">
        <v>10.181000000000001</v>
      </c>
      <c r="J6" s="3">
        <v>6.4250000000000114E-4</v>
      </c>
    </row>
    <row r="7" spans="1:12" ht="15" thickBot="1" x14ac:dyDescent="0.4">
      <c r="A7" t="s">
        <v>3</v>
      </c>
      <c r="B7" s="2">
        <f>AVERAGE(B2:B6)</f>
        <v>10.232000000000001</v>
      </c>
      <c r="C7" s="2">
        <f t="shared" ref="C7:D7" si="0">AVERAGE(C2:C6)</f>
        <v>10.181000000000001</v>
      </c>
      <c r="D7" s="2">
        <f t="shared" si="0"/>
        <v>10.266000000000002</v>
      </c>
      <c r="F7" s="4" t="s">
        <v>5</v>
      </c>
      <c r="G7" s="4">
        <v>5</v>
      </c>
      <c r="H7" s="4">
        <v>51.330000000000005</v>
      </c>
      <c r="I7" s="4">
        <v>10.266000000000002</v>
      </c>
      <c r="J7" s="4">
        <v>4.6749999999998811E-4</v>
      </c>
    </row>
    <row r="8" spans="1:12" x14ac:dyDescent="0.35">
      <c r="A8" t="s">
        <v>4</v>
      </c>
      <c r="B8">
        <f>STDEV(B2:B6)</f>
        <v>5.1550945675127802E-2</v>
      </c>
      <c r="C8">
        <f t="shared" ref="C8:D8" si="1">STDEV(C2:C6)</f>
        <v>2.5347583711273176E-2</v>
      </c>
      <c r="D8">
        <f t="shared" si="1"/>
        <v>2.1621748310439379E-2</v>
      </c>
    </row>
    <row r="9" spans="1:12" x14ac:dyDescent="0.35">
      <c r="A9" t="s">
        <v>8</v>
      </c>
      <c r="B9">
        <f>VAR(B2:B6)</f>
        <v>2.6574999999999776E-3</v>
      </c>
      <c r="C9">
        <f t="shared" ref="C9:D9" si="2">VAR(C2:C6)</f>
        <v>6.4250000000000114E-4</v>
      </c>
      <c r="D9">
        <f t="shared" si="2"/>
        <v>4.6749999999998811E-4</v>
      </c>
    </row>
    <row r="10" spans="1:12" ht="15" thickBot="1" x14ac:dyDescent="0.4">
      <c r="A10" t="s">
        <v>9</v>
      </c>
      <c r="B10">
        <f>SQRT(AVERAGE(B9:D9))</f>
        <v>3.5437738829294997E-2</v>
      </c>
      <c r="F10" t="s">
        <v>16</v>
      </c>
    </row>
    <row r="11" spans="1:12" x14ac:dyDescent="0.35">
      <c r="A11" t="s">
        <v>10</v>
      </c>
      <c r="B11">
        <f>STDEV(B7:D7)</f>
        <v>4.2782395133201319E-2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</row>
    <row r="12" spans="1:12" x14ac:dyDescent="0.35">
      <c r="F12" s="3" t="s">
        <v>24</v>
      </c>
      <c r="G12" s="3">
        <v>1.8303333333333408E-2</v>
      </c>
      <c r="H12" s="3">
        <v>2</v>
      </c>
      <c r="I12" s="3">
        <v>9.1516666666667038E-3</v>
      </c>
      <c r="J12" s="3">
        <v>7.2873258128733518</v>
      </c>
      <c r="K12" s="3">
        <v>8.4777771545385752E-3</v>
      </c>
      <c r="L12" s="3">
        <v>3.8852938346523942</v>
      </c>
    </row>
    <row r="13" spans="1:12" x14ac:dyDescent="0.35">
      <c r="F13" s="3" t="s">
        <v>25</v>
      </c>
      <c r="G13" s="3">
        <v>1.5069999999999868E-2</v>
      </c>
      <c r="H13" s="3">
        <v>12</v>
      </c>
      <c r="I13" s="3">
        <v>1.2558333333333224E-3</v>
      </c>
      <c r="J13" s="3"/>
      <c r="K13" s="3"/>
      <c r="L13" s="3"/>
    </row>
    <row r="14" spans="1:12" x14ac:dyDescent="0.35">
      <c r="F14" s="3"/>
      <c r="G14" s="3"/>
      <c r="H14" s="3"/>
      <c r="I14" s="3"/>
      <c r="J14" s="3"/>
      <c r="K14" s="3"/>
      <c r="L14" s="3"/>
    </row>
    <row r="15" spans="1:12" ht="15" thickBot="1" x14ac:dyDescent="0.4">
      <c r="F15" s="4" t="s">
        <v>26</v>
      </c>
      <c r="G15" s="4">
        <v>3.3373333333333276E-2</v>
      </c>
      <c r="H15" s="4">
        <v>14</v>
      </c>
      <c r="I15" s="4"/>
      <c r="J15" s="4"/>
      <c r="K15" s="4"/>
      <c r="L15" s="4"/>
    </row>
    <row r="17" spans="1:10" x14ac:dyDescent="0.35">
      <c r="A17" s="8" t="s">
        <v>27</v>
      </c>
      <c r="B17" s="8" t="s">
        <v>28</v>
      </c>
      <c r="C17" s="8" t="s">
        <v>29</v>
      </c>
      <c r="D17" s="8" t="s">
        <v>30</v>
      </c>
      <c r="E17" s="8" t="s">
        <v>31</v>
      </c>
      <c r="F17" s="8" t="s">
        <v>19</v>
      </c>
      <c r="G17" s="8" t="s">
        <v>32</v>
      </c>
      <c r="H17" s="8" t="s">
        <v>8</v>
      </c>
      <c r="I17" s="8" t="s">
        <v>33</v>
      </c>
      <c r="J17" s="8" t="s">
        <v>41</v>
      </c>
    </row>
    <row r="18" spans="1:10" x14ac:dyDescent="0.35">
      <c r="A18" s="6" t="str">
        <f>A10</f>
        <v>Repeatability</v>
      </c>
      <c r="B18" s="6">
        <f>B10</f>
        <v>3.5437738829294997E-2</v>
      </c>
      <c r="C18" s="6" t="s">
        <v>34</v>
      </c>
      <c r="D18" s="6" t="s">
        <v>35</v>
      </c>
      <c r="E18" s="6">
        <v>1</v>
      </c>
      <c r="F18" s="6">
        <v>12</v>
      </c>
      <c r="G18" s="6">
        <f>B18/E18</f>
        <v>3.5437738829294997E-2</v>
      </c>
      <c r="H18" s="6">
        <f>G18^2</f>
        <v>1.2558333333333224E-3</v>
      </c>
      <c r="I18" s="7">
        <f>H18/$H$22</f>
        <v>0.406640227882891</v>
      </c>
      <c r="J18" s="6">
        <f>G18^4/F18</f>
        <v>1.3142644675925697E-7</v>
      </c>
    </row>
    <row r="19" spans="1:10" x14ac:dyDescent="0.35">
      <c r="A19" s="6" t="str">
        <f>A11</f>
        <v>Reproducibility</v>
      </c>
      <c r="B19" s="6">
        <f>B11</f>
        <v>4.2782395133201319E-2</v>
      </c>
      <c r="C19" s="6" t="s">
        <v>34</v>
      </c>
      <c r="D19" s="6" t="s">
        <v>35</v>
      </c>
      <c r="E19" s="6">
        <v>1</v>
      </c>
      <c r="F19" s="6">
        <v>2</v>
      </c>
      <c r="G19" s="6">
        <f>B19/E19</f>
        <v>4.2782395133201319E-2</v>
      </c>
      <c r="H19" s="6">
        <f>G19^2</f>
        <v>1.8303333333333678E-3</v>
      </c>
      <c r="I19" s="7">
        <f t="shared" ref="I19:I21" si="3">H19/$H$22</f>
        <v>0.59266396584074743</v>
      </c>
      <c r="J19" s="6">
        <f t="shared" ref="J19:J21" si="4">G19^4/F19</f>
        <v>1.6750600555556186E-6</v>
      </c>
    </row>
    <row r="20" spans="1:10" x14ac:dyDescent="0.35">
      <c r="A20" s="6" t="s">
        <v>36</v>
      </c>
      <c r="B20" s="6">
        <v>5.0000000000000001E-3</v>
      </c>
      <c r="C20" s="6" t="s">
        <v>37</v>
      </c>
      <c r="D20" s="6" t="s">
        <v>36</v>
      </c>
      <c r="E20" s="6">
        <f>SQRT(12)</f>
        <v>3.4641016151377544</v>
      </c>
      <c r="F20" s="6">
        <v>1000</v>
      </c>
      <c r="G20" s="6">
        <f>B20/E20</f>
        <v>1.4433756729740645E-3</v>
      </c>
      <c r="H20" s="6">
        <f>G20^2</f>
        <v>2.0833333333333334E-6</v>
      </c>
      <c r="I20" s="7">
        <f t="shared" si="3"/>
        <v>6.7458564678648733E-4</v>
      </c>
      <c r="J20" s="6">
        <f t="shared" si="4"/>
        <v>4.340277777777778E-15</v>
      </c>
    </row>
    <row r="21" spans="1:10" x14ac:dyDescent="0.35">
      <c r="A21" s="6" t="s">
        <v>38</v>
      </c>
      <c r="B21" s="6">
        <v>5.1199999999999998E-4</v>
      </c>
      <c r="C21" s="6" t="s">
        <v>37</v>
      </c>
      <c r="D21" s="6" t="s">
        <v>39</v>
      </c>
      <c r="E21" s="6">
        <v>2</v>
      </c>
      <c r="F21" s="6">
        <v>1000</v>
      </c>
      <c r="G21" s="6">
        <f>B21/E21</f>
        <v>2.5599999999999999E-4</v>
      </c>
      <c r="H21" s="6">
        <f>G21^2</f>
        <v>6.5535999999999999E-8</v>
      </c>
      <c r="I21" s="7">
        <f t="shared" si="3"/>
        <v>2.1220629574943631E-5</v>
      </c>
      <c r="J21" s="6">
        <f t="shared" si="4"/>
        <v>4.2949672959999994E-18</v>
      </c>
    </row>
    <row r="22" spans="1:10" x14ac:dyDescent="0.35">
      <c r="E22" s="8" t="s">
        <v>40</v>
      </c>
      <c r="F22" s="8"/>
      <c r="G22" s="8">
        <f>SQRT(H22)</f>
        <v>5.5572614982561545E-2</v>
      </c>
      <c r="H22" s="8">
        <f>SUM(H18:H21)</f>
        <v>3.0883155360000238E-3</v>
      </c>
      <c r="I22" s="11">
        <f>SUM(I18:I21)</f>
        <v>0.99999999999999989</v>
      </c>
      <c r="J22" s="8">
        <f>SUM(J18:J21)</f>
        <v>1.8064865066594481E-6</v>
      </c>
    </row>
    <row r="23" spans="1:10" x14ac:dyDescent="0.35">
      <c r="E23" s="8" t="s">
        <v>42</v>
      </c>
      <c r="F23" s="8"/>
      <c r="G23" s="8">
        <f>INT(G22^4/J22)</f>
        <v>5</v>
      </c>
    </row>
    <row r="24" spans="1:10" x14ac:dyDescent="0.35">
      <c r="E24" s="8" t="s">
        <v>43</v>
      </c>
      <c r="F24" s="8"/>
      <c r="G24" s="9">
        <f>TINV((1-0.9545),G23)</f>
        <v>2.6486542542831191</v>
      </c>
    </row>
    <row r="25" spans="1:10" x14ac:dyDescent="0.35">
      <c r="E25" s="8" t="s">
        <v>44</v>
      </c>
      <c r="F25" s="8"/>
      <c r="G25" s="10">
        <f>G22*G24</f>
        <v>0.14719264309519944</v>
      </c>
    </row>
    <row r="27" spans="1:10" x14ac:dyDescent="0.35">
      <c r="B27" t="s">
        <v>6</v>
      </c>
      <c r="C27" t="s">
        <v>7</v>
      </c>
      <c r="D27" t="s">
        <v>2</v>
      </c>
      <c r="F27" t="s">
        <v>11</v>
      </c>
    </row>
    <row r="28" spans="1:10" x14ac:dyDescent="0.35">
      <c r="B28" s="1">
        <v>11.66</v>
      </c>
      <c r="C28" s="1">
        <v>11.64</v>
      </c>
      <c r="D28" s="1">
        <v>11.585000000000001</v>
      </c>
    </row>
    <row r="29" spans="1:10" ht="15" thickBot="1" x14ac:dyDescent="0.4">
      <c r="B29" s="1">
        <v>11.645</v>
      </c>
      <c r="C29" s="1">
        <v>11.605</v>
      </c>
      <c r="D29" s="1">
        <v>11.61</v>
      </c>
      <c r="F29" t="s">
        <v>12</v>
      </c>
    </row>
    <row r="30" spans="1:10" x14ac:dyDescent="0.35">
      <c r="B30" s="1">
        <v>11.64</v>
      </c>
      <c r="C30" s="1">
        <v>11.63</v>
      </c>
      <c r="D30" s="1">
        <v>11.635</v>
      </c>
      <c r="F30" s="5" t="s">
        <v>13</v>
      </c>
      <c r="G30" s="5" t="s">
        <v>14</v>
      </c>
      <c r="H30" s="5" t="s">
        <v>15</v>
      </c>
      <c r="I30" s="5" t="s">
        <v>3</v>
      </c>
      <c r="J30" s="5" t="s">
        <v>8</v>
      </c>
    </row>
    <row r="31" spans="1:10" x14ac:dyDescent="0.35">
      <c r="B31" s="1">
        <v>11.64</v>
      </c>
      <c r="C31" s="1">
        <v>11.645</v>
      </c>
      <c r="D31" s="1">
        <v>11.61</v>
      </c>
      <c r="F31" s="3" t="s">
        <v>6</v>
      </c>
      <c r="G31" s="3">
        <v>5</v>
      </c>
      <c r="H31" s="3">
        <v>58.22</v>
      </c>
      <c r="I31" s="3">
        <v>11.644</v>
      </c>
      <c r="J31" s="3">
        <v>9.2499999999999619E-5</v>
      </c>
    </row>
    <row r="32" spans="1:10" x14ac:dyDescent="0.35">
      <c r="B32" s="1">
        <v>11.635</v>
      </c>
      <c r="C32" s="1">
        <v>11.645</v>
      </c>
      <c r="D32" s="1">
        <v>11.59</v>
      </c>
      <c r="F32" s="3" t="s">
        <v>7</v>
      </c>
      <c r="G32" s="3">
        <v>5</v>
      </c>
      <c r="H32" s="3">
        <v>58.164999999999992</v>
      </c>
      <c r="I32" s="3">
        <v>11.632999999999999</v>
      </c>
      <c r="J32" s="3">
        <v>2.8249999999998974E-4</v>
      </c>
    </row>
    <row r="33" spans="1:12" ht="15" thickBot="1" x14ac:dyDescent="0.4">
      <c r="A33" t="s">
        <v>3</v>
      </c>
      <c r="B33" s="2">
        <f>AVERAGE(B28:B32)</f>
        <v>11.644</v>
      </c>
      <c r="C33" s="2">
        <f>AVERAGE(C28:C32)</f>
        <v>11.632999999999999</v>
      </c>
      <c r="D33" s="2">
        <f>AVERAGE(D28:D32)</f>
        <v>11.606</v>
      </c>
      <c r="F33" s="4" t="s">
        <v>2</v>
      </c>
      <c r="G33" s="4">
        <v>5</v>
      </c>
      <c r="H33" s="4">
        <v>58.03</v>
      </c>
      <c r="I33" s="4">
        <v>11.606</v>
      </c>
      <c r="J33" s="4">
        <v>3.9249999999998683E-4</v>
      </c>
    </row>
    <row r="34" spans="1:12" x14ac:dyDescent="0.35">
      <c r="A34" t="s">
        <v>4</v>
      </c>
      <c r="B34">
        <f>STDEV(B28:B32)</f>
        <v>9.6176920308356523E-3</v>
      </c>
      <c r="C34">
        <f>STDEV(C28:C32)</f>
        <v>1.6807736313971307E-2</v>
      </c>
      <c r="D34">
        <f>STDEV(D28:D32)</f>
        <v>1.9811612756158618E-2</v>
      </c>
    </row>
    <row r="35" spans="1:12" x14ac:dyDescent="0.35">
      <c r="A35" t="s">
        <v>8</v>
      </c>
      <c r="B35">
        <f>VAR(B28:B32)</f>
        <v>9.2499999999999619E-5</v>
      </c>
      <c r="C35">
        <f t="shared" ref="C35:D35" si="5">VAR(C28:C32)</f>
        <v>2.8249999999998974E-4</v>
      </c>
      <c r="D35">
        <f t="shared" si="5"/>
        <v>3.9249999999998683E-4</v>
      </c>
    </row>
    <row r="36" spans="1:12" ht="15" thickBot="1" x14ac:dyDescent="0.4">
      <c r="A36" t="s">
        <v>9</v>
      </c>
      <c r="B36">
        <f>SQRT(AVERAGE(B35:D35))</f>
        <v>1.5994790818679855E-2</v>
      </c>
      <c r="F36" t="s">
        <v>16</v>
      </c>
    </row>
    <row r="37" spans="1:12" x14ac:dyDescent="0.35">
      <c r="A37" t="s">
        <v>10</v>
      </c>
      <c r="B37">
        <f>STDEV(B33:D33)</f>
        <v>1.9553345834749956E-2</v>
      </c>
      <c r="F37" s="5" t="s">
        <v>17</v>
      </c>
      <c r="G37" s="5" t="s">
        <v>18</v>
      </c>
      <c r="H37" s="5" t="s">
        <v>19</v>
      </c>
      <c r="I37" s="5" t="s">
        <v>20</v>
      </c>
      <c r="J37" s="5" t="s">
        <v>21</v>
      </c>
      <c r="K37" s="5" t="s">
        <v>22</v>
      </c>
      <c r="L37" s="5" t="s">
        <v>23</v>
      </c>
    </row>
    <row r="38" spans="1:12" x14ac:dyDescent="0.35">
      <c r="F38" s="3" t="s">
        <v>24</v>
      </c>
      <c r="G38" s="3">
        <v>3.8233333333333934E-3</v>
      </c>
      <c r="H38" s="3">
        <v>2</v>
      </c>
      <c r="I38" s="3">
        <v>1.9116666666666967E-3</v>
      </c>
      <c r="J38" s="3">
        <v>7.4723127035834107</v>
      </c>
      <c r="K38" s="3">
        <v>7.8028736517981685E-3</v>
      </c>
      <c r="L38" s="3">
        <v>3.8852938346523942</v>
      </c>
    </row>
    <row r="39" spans="1:12" x14ac:dyDescent="0.35">
      <c r="F39" s="3" t="s">
        <v>25</v>
      </c>
      <c r="G39" s="3">
        <v>3.0699999999999048E-3</v>
      </c>
      <c r="H39" s="3">
        <v>12</v>
      </c>
      <c r="I39" s="3">
        <v>2.5583333333332542E-4</v>
      </c>
      <c r="J39" s="3"/>
      <c r="K39" s="3"/>
      <c r="L39" s="3"/>
    </row>
    <row r="40" spans="1:12" x14ac:dyDescent="0.35">
      <c r="F40" s="3"/>
      <c r="G40" s="3"/>
      <c r="H40" s="3"/>
      <c r="I40" s="3"/>
      <c r="J40" s="3"/>
      <c r="K40" s="3"/>
      <c r="L40" s="3"/>
    </row>
    <row r="41" spans="1:12" ht="15" thickBot="1" x14ac:dyDescent="0.4">
      <c r="F41" s="4" t="s">
        <v>26</v>
      </c>
      <c r="G41" s="4">
        <v>6.8933333333332982E-3</v>
      </c>
      <c r="H41" s="4">
        <v>14</v>
      </c>
      <c r="I41" s="4"/>
      <c r="J41" s="4"/>
      <c r="K41" s="4"/>
      <c r="L41" s="4"/>
    </row>
    <row r="43" spans="1:12" x14ac:dyDescent="0.35">
      <c r="A43" s="8" t="s">
        <v>27</v>
      </c>
      <c r="B43" s="8" t="s">
        <v>28</v>
      </c>
      <c r="C43" s="8" t="s">
        <v>29</v>
      </c>
      <c r="D43" s="8" t="s">
        <v>30</v>
      </c>
      <c r="E43" s="8" t="s">
        <v>31</v>
      </c>
      <c r="F43" s="8" t="s">
        <v>19</v>
      </c>
      <c r="G43" s="8" t="s">
        <v>32</v>
      </c>
      <c r="H43" s="8" t="s">
        <v>8</v>
      </c>
      <c r="I43" s="8" t="s">
        <v>33</v>
      </c>
      <c r="J43" s="8" t="s">
        <v>41</v>
      </c>
    </row>
    <row r="44" spans="1:12" x14ac:dyDescent="0.35">
      <c r="A44" s="6" t="str">
        <f>A36</f>
        <v>Repeatability</v>
      </c>
      <c r="B44" s="6">
        <f>B36</f>
        <v>1.5994790818679855E-2</v>
      </c>
      <c r="C44" s="6" t="s">
        <v>34</v>
      </c>
      <c r="D44" s="6" t="s">
        <v>35</v>
      </c>
      <c r="E44" s="6">
        <v>1</v>
      </c>
      <c r="F44" s="6">
        <v>12</v>
      </c>
      <c r="G44" s="6">
        <f>B44/E44</f>
        <v>1.5994790818679855E-2</v>
      </c>
      <c r="H44" s="6">
        <f>G44^2</f>
        <v>2.5583333333332537E-4</v>
      </c>
      <c r="I44" s="7">
        <f>H44/$H$48</f>
        <v>0.39954259884353094</v>
      </c>
      <c r="J44" s="6">
        <f>G44^4/F44</f>
        <v>5.4542245370366976E-9</v>
      </c>
    </row>
    <row r="45" spans="1:12" x14ac:dyDescent="0.35">
      <c r="A45" s="6" t="str">
        <f>A37</f>
        <v>Reproducibility</v>
      </c>
      <c r="B45" s="6">
        <f>B37</f>
        <v>1.9553345834749956E-2</v>
      </c>
      <c r="C45" s="6" t="s">
        <v>34</v>
      </c>
      <c r="D45" s="6" t="s">
        <v>35</v>
      </c>
      <c r="E45" s="6">
        <v>1</v>
      </c>
      <c r="F45" s="6">
        <v>2</v>
      </c>
      <c r="G45" s="6">
        <f>B45/E45</f>
        <v>1.9553345834749956E-2</v>
      </c>
      <c r="H45" s="6">
        <f>G45^2</f>
        <v>3.8233333333333348E-4</v>
      </c>
      <c r="I45" s="7">
        <f t="shared" ref="I45:I47" si="6">H45/$H$48</f>
        <v>0.59710144739224036</v>
      </c>
      <c r="J45" s="6">
        <f t="shared" ref="J45:J47" si="7">G45^4/F45</f>
        <v>7.3089388888888953E-8</v>
      </c>
    </row>
    <row r="46" spans="1:12" x14ac:dyDescent="0.35">
      <c r="A46" s="6" t="s">
        <v>36</v>
      </c>
      <c r="B46" s="6">
        <v>5.0000000000000001E-3</v>
      </c>
      <c r="C46" s="6" t="s">
        <v>37</v>
      </c>
      <c r="D46" s="6" t="s">
        <v>36</v>
      </c>
      <c r="E46" s="6">
        <f>SQRT(12)</f>
        <v>3.4641016151377544</v>
      </c>
      <c r="F46" s="6">
        <v>1000</v>
      </c>
      <c r="G46" s="6">
        <f>B46/E46</f>
        <v>1.4433756729740645E-3</v>
      </c>
      <c r="H46" s="6">
        <f>G46^2</f>
        <v>2.0833333333333334E-6</v>
      </c>
      <c r="I46" s="7">
        <f t="shared" si="6"/>
        <v>3.2536042251102883E-3</v>
      </c>
      <c r="J46" s="6">
        <f t="shared" si="7"/>
        <v>4.340277777777778E-15</v>
      </c>
    </row>
    <row r="47" spans="1:12" x14ac:dyDescent="0.35">
      <c r="A47" s="6" t="s">
        <v>38</v>
      </c>
      <c r="B47" s="6">
        <v>5.1199999999999998E-4</v>
      </c>
      <c r="C47" s="6" t="s">
        <v>37</v>
      </c>
      <c r="D47" s="6" t="s">
        <v>39</v>
      </c>
      <c r="E47" s="6">
        <v>2</v>
      </c>
      <c r="F47" s="6">
        <v>1000</v>
      </c>
      <c r="G47" s="6">
        <f>B47/E47</f>
        <v>2.5599999999999999E-4</v>
      </c>
      <c r="H47" s="6">
        <f>G47^2</f>
        <v>6.5535999999999999E-8</v>
      </c>
      <c r="I47" s="7">
        <f t="shared" si="6"/>
        <v>1.0234953911847736E-4</v>
      </c>
      <c r="J47" s="6">
        <f t="shared" si="7"/>
        <v>4.2949672959999994E-18</v>
      </c>
    </row>
    <row r="48" spans="1:12" x14ac:dyDescent="0.35">
      <c r="E48" s="8" t="s">
        <v>40</v>
      </c>
      <c r="F48" s="8"/>
      <c r="G48" s="8">
        <f>SQRT(H48)</f>
        <v>2.5304456840643551E-2</v>
      </c>
      <c r="H48" s="8">
        <f>SUM(H44:H47)</f>
        <v>6.4031553599999214E-4</v>
      </c>
      <c r="I48" s="11">
        <f>SUM(I44:I47)</f>
        <v>1.0000000000000002</v>
      </c>
      <c r="J48" s="8">
        <f>SUM(J44:J47)</f>
        <v>7.8543617770498404E-8</v>
      </c>
    </row>
    <row r="49" spans="5:12" x14ac:dyDescent="0.35">
      <c r="E49" s="8" t="s">
        <v>42</v>
      </c>
      <c r="F49" s="8"/>
      <c r="G49" s="8">
        <f>INT(G48^4/J48)</f>
        <v>5</v>
      </c>
    </row>
    <row r="50" spans="5:12" x14ac:dyDescent="0.35">
      <c r="E50" s="8" t="s">
        <v>43</v>
      </c>
      <c r="F50" s="8"/>
      <c r="G50" s="9">
        <f>TINV((1-0.9545),G49)</f>
        <v>2.6486542542831191</v>
      </c>
    </row>
    <row r="51" spans="5:12" x14ac:dyDescent="0.35">
      <c r="E51" s="8" t="s">
        <v>44</v>
      </c>
      <c r="F51" s="8"/>
      <c r="G51" s="10">
        <f>G48*G50</f>
        <v>6.7022757263294111E-2</v>
      </c>
    </row>
    <row r="53" spans="5:12" x14ac:dyDescent="0.35">
      <c r="F53" t="s">
        <v>11</v>
      </c>
    </row>
    <row r="55" spans="5:12" ht="15" thickBot="1" x14ac:dyDescent="0.4">
      <c r="F55" t="s">
        <v>12</v>
      </c>
    </row>
    <row r="56" spans="5:12" x14ac:dyDescent="0.35">
      <c r="F56" s="5" t="s">
        <v>13</v>
      </c>
      <c r="G56" s="5" t="s">
        <v>14</v>
      </c>
      <c r="H56" s="5" t="s">
        <v>15</v>
      </c>
      <c r="I56" s="5" t="s">
        <v>3</v>
      </c>
      <c r="J56" s="5" t="s">
        <v>8</v>
      </c>
    </row>
    <row r="57" spans="5:12" x14ac:dyDescent="0.35">
      <c r="F57" s="3" t="s">
        <v>7</v>
      </c>
      <c r="G57" s="3">
        <v>5</v>
      </c>
      <c r="H57" s="3">
        <v>58.164999999999992</v>
      </c>
      <c r="I57" s="3">
        <v>11.632999999999999</v>
      </c>
      <c r="J57" s="3">
        <v>2.8249999999998974E-4</v>
      </c>
    </row>
    <row r="58" spans="5:12" ht="15" thickBot="1" x14ac:dyDescent="0.4">
      <c r="F58" s="4" t="s">
        <v>2</v>
      </c>
      <c r="G58" s="4">
        <v>5</v>
      </c>
      <c r="H58" s="4">
        <v>58.03</v>
      </c>
      <c r="I58" s="4">
        <v>11.606</v>
      </c>
      <c r="J58" s="4">
        <v>3.9249999999998683E-4</v>
      </c>
    </row>
    <row r="61" spans="5:12" ht="15" thickBot="1" x14ac:dyDescent="0.4">
      <c r="F61" t="s">
        <v>16</v>
      </c>
    </row>
    <row r="62" spans="5:12" x14ac:dyDescent="0.35">
      <c r="F62" s="5" t="s">
        <v>17</v>
      </c>
      <c r="G62" s="5" t="s">
        <v>18</v>
      </c>
      <c r="H62" s="5" t="s">
        <v>19</v>
      </c>
      <c r="I62" s="5" t="s">
        <v>20</v>
      </c>
      <c r="J62" s="5" t="s">
        <v>21</v>
      </c>
      <c r="K62" s="5" t="s">
        <v>22</v>
      </c>
      <c r="L62" s="5" t="s">
        <v>23</v>
      </c>
    </row>
    <row r="63" spans="5:12" x14ac:dyDescent="0.35">
      <c r="F63" s="3" t="s">
        <v>24</v>
      </c>
      <c r="G63" s="3">
        <v>1.822500000000042E-3</v>
      </c>
      <c r="H63" s="3">
        <v>1</v>
      </c>
      <c r="I63" s="3">
        <v>1.822500000000042E-3</v>
      </c>
      <c r="J63" s="3">
        <v>5.4000000000003112</v>
      </c>
      <c r="K63" s="3">
        <v>4.8630852079349952E-2</v>
      </c>
      <c r="L63" s="3">
        <v>5.3176550715787174</v>
      </c>
    </row>
    <row r="64" spans="5:12" x14ac:dyDescent="0.35">
      <c r="F64" s="3" t="s">
        <v>25</v>
      </c>
      <c r="G64" s="3">
        <v>2.6999999999999065E-3</v>
      </c>
      <c r="H64" s="3">
        <v>8</v>
      </c>
      <c r="I64" s="3">
        <v>3.3749999999998831E-4</v>
      </c>
      <c r="J64" s="3"/>
      <c r="K64" s="3"/>
      <c r="L64" s="3"/>
    </row>
    <row r="65" spans="6:12" x14ac:dyDescent="0.35">
      <c r="F65" s="3"/>
      <c r="G65" s="3"/>
      <c r="H65" s="3"/>
      <c r="I65" s="3"/>
      <c r="J65" s="3"/>
      <c r="K65" s="3"/>
      <c r="L65" s="3"/>
    </row>
    <row r="66" spans="6:12" ht="15" thickBot="1" x14ac:dyDescent="0.4">
      <c r="F66" s="4" t="s">
        <v>26</v>
      </c>
      <c r="G66" s="4">
        <v>4.5224999999999484E-3</v>
      </c>
      <c r="H66" s="4">
        <v>9</v>
      </c>
      <c r="I66" s="4"/>
      <c r="J66" s="4"/>
      <c r="K66" s="4"/>
      <c r="L6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 Shah</dc:creator>
  <cp:lastModifiedBy>Dilip Shah</cp:lastModifiedBy>
  <dcterms:created xsi:type="dcterms:W3CDTF">2022-10-06T20:01:43Z</dcterms:created>
  <dcterms:modified xsi:type="dcterms:W3CDTF">2022-10-06T20:57:44Z</dcterms:modified>
</cp:coreProperties>
</file>