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mhforce.sharepoint.com/sites/Marketing/Shared Documents/Blogs/TUR and Acceptance Limits - In Development/"/>
    </mc:Choice>
  </mc:AlternateContent>
  <xr:revisionPtr revIDLastSave="1" documentId="8_{0931A166-F7AD-4081-B485-F91235F04DAE}" xr6:coauthVersionLast="47" xr6:coauthVersionMax="47" xr10:uidLastSave="{31D6A381-A4B6-45FE-9E59-720ECBCE1980}"/>
  <bookViews>
    <workbookView xWindow="-28920" yWindow="1080" windowWidth="29040" windowHeight="15840" xr2:uid="{D6F680C7-EF1C-4FB5-AE9B-A055381445CD}"/>
  </bookViews>
  <sheets>
    <sheet name="Risk PFA" sheetId="2" r:id="rId1"/>
  </sheets>
  <externalReferences>
    <externalReference r:id="rId2"/>
    <externalReference r:id="rId3"/>
    <externalReference r:id="rId4"/>
    <externalReference r:id="rId5"/>
    <externalReference r:id="rId6"/>
  </externalReferences>
  <definedNames>
    <definedName name="Coverage">[1]Blank_Uncertainty_Master!$N$1:$N$5</definedName>
    <definedName name="Distribution" localSheetId="0">'[2]Triple Point Example'!$K$1:$L$11</definedName>
    <definedName name="Distribution">#REF!</definedName>
    <definedName name="Divisor" localSheetId="0">#REF!</definedName>
    <definedName name="Divisor">'[3]R &amp; R Between Techs'!$K$1:$L$12</definedName>
    <definedName name="Divisor_ANOVA">[4]Uncertainty_ANOVA!$BA$1:$BB$12</definedName>
    <definedName name="FORCE">IF('[5]Data Entry'!$N$11="TENSION",OFFSET('[5]Data Entry'!$AO$72,0,0,COUNT('[5]Data Entry'!$AO$72:$AO$85)),OFFSET('[5]Data Entry'!$AO$22,0,0,COUNT('[5]Data Entry'!$AO$22:$AO$35)))</definedName>
    <definedName name="FORCET">OFFSET('[5]Data Entry'!$AO$72,0,0,COUNT('[5]Data Entry'!$AO$72:$AO$85))</definedName>
    <definedName name="_xlnm.Print_Area" localSheetId="0">'Risk PFA'!$B$1:$R$67</definedName>
    <definedName name="RUN_1">IF('[5]Data Entry'!$N$11="TENSION",OFFSET('[5]Data Entry'!$AP$72,0,0,COUNT('[5]Data Entry'!$AP$72:$AP$85)),OFFSET('[5]Data Entry'!$AP$22,0,0,COUNT('[5]Data Entry'!$AP$22:$AP$35)))</definedName>
    <definedName name="RUN_1T">IF('[5]Data Entry'!$N$11="COMPRESSION &amp; TENSION",OFFSET('[5]Data Entry'!$AP$72,0,0,COUNT('[5]Data Entry'!$AP$72:$AP$85)),OFFSET('[5]Data Entry'!$AT$72,0,0,COUNT('[5]Data Entry'!$AT$72:$AT$85)))</definedName>
    <definedName name="RUN_2">IF('[5]Data Entry'!$N$11="TENSION",OFFSET('[5]Data Entry'!$AQ$72,0,0,COUNT('[5]Data Entry'!$AQ$72:$AQ$85)),OFFSET('[5]Data Entry'!$AQ$22,0,0,COUNT('[5]Data Entry'!$AQ$22:$AQ$35)))</definedName>
    <definedName name="RUN_2T">IF('[5]Data Entry'!$N$11="COMPRESSION &amp; TENSION",OFFSET('[5]Data Entry'!$AQ$72,0,0,COUNT('[5]Data Entry'!$AQ$72:$AQ$85)),OFFSET('[5]Data Entry'!$AT$72,0,0,COUNT('[5]Data Entry'!$AT$72:$AT$85)))</definedName>
    <definedName name="RUN_3">IF('[5]Data Entry'!$N$11="TENSION",OFFSET('[5]Data Entry'!$AR$72,0,0,COUNT('[5]Data Entry'!$AR$72:$AR$85)),OFFSET('[5]Data Entry'!$AR$22,0,0,COUNT('[5]Data Entry'!$AR$22:$AR$35)))</definedName>
    <definedName name="RUN_3T">IF('[5]Data Entry'!$N$11="COMPRESSION &amp; TENSION",OFFSET('[5]Data Entry'!$AR$72,0,0,COUNT('[5]Data Entry'!$AR$72:$AR$85)),OFFSET('[5]Data Entry'!$AT$72,0,0,COUNT('[5]Data Entry'!$AT$72:$AT$85)))</definedName>
    <definedName name="RUN_4">IF('[5]Data Entry'!$N$11="TENSION",OFFSET('[5]Data Entry'!$AS$72,0,0,COUNT('[5]Data Entry'!$AS$72:$AS$85)),OFFSET('[5]Data Entry'!$AS$22,0,0,COUNT('[5]Data Entry'!$AS$22:$AS$35)))</definedName>
    <definedName name="RUN_4T">IF('[5]Data Entry'!$N$11="COMPRESSION &amp; TENSION",OFFSET('[5]Data Entry'!$AS$72,0,0,COUNT('[5]Data Entry'!$AS$72:$AS$85)),OFFSET('[5]Data Entry'!$AT$72,0,0,COUNT('[5]Data Entry'!$AT$72:$AT$85)))</definedName>
    <definedName name="TecSign">INDIRECT(#REF!)</definedName>
    <definedName name="xrange">INDIRECT(CONCATENATE("'CMC Summary'!$b$8:$b$",COUNT('[3]CMC Summary'!$B$8:$B$19)+7))</definedName>
    <definedName name="Yes_N0">[4]Uncertainty_ANOVA!$BC$1:$BC$2</definedName>
    <definedName name="YN" localSheetId="0">#REF!</definedName>
    <definedName name="YN">#REF!</definedName>
    <definedName name="yrange">INDIRECT(CONCATENATE("'CMC Summary'!$C$8:$C$",COUNT('[3]CMC Summary'!$C$8:$C$19)+7))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60" i="2" l="1"/>
  <c r="G160" i="2" s="1"/>
  <c r="F148" i="2"/>
  <c r="P143" i="2"/>
  <c r="N67" i="2"/>
  <c r="I67" i="2"/>
  <c r="D67" i="2"/>
  <c r="C67" i="2"/>
  <c r="I66" i="2"/>
  <c r="N66" i="2" s="1"/>
  <c r="H66" i="2"/>
  <c r="D66" i="2"/>
  <c r="C66" i="2"/>
  <c r="I65" i="2"/>
  <c r="N65" i="2" s="1"/>
  <c r="G65" i="2"/>
  <c r="D65" i="2"/>
  <c r="C65" i="2"/>
  <c r="I64" i="2"/>
  <c r="N64" i="2" s="1"/>
  <c r="F64" i="2"/>
  <c r="E64" i="2"/>
  <c r="D64" i="2"/>
  <c r="C64" i="2"/>
  <c r="I63" i="2"/>
  <c r="D63" i="2"/>
  <c r="N63" i="2" s="1"/>
  <c r="C63" i="2"/>
  <c r="E63" i="2" s="1"/>
  <c r="I62" i="2"/>
  <c r="N62" i="2" s="1"/>
  <c r="D62" i="2"/>
  <c r="C62" i="2"/>
  <c r="I61" i="2"/>
  <c r="N61" i="2" s="1"/>
  <c r="D61" i="2"/>
  <c r="C61" i="2"/>
  <c r="I60" i="2"/>
  <c r="N60" i="2" s="1"/>
  <c r="D60" i="2"/>
  <c r="C60" i="2"/>
  <c r="I59" i="2"/>
  <c r="N59" i="2" s="1"/>
  <c r="G59" i="2"/>
  <c r="F59" i="2"/>
  <c r="D59" i="2"/>
  <c r="C59" i="2"/>
  <c r="I58" i="2"/>
  <c r="N58" i="2" s="1"/>
  <c r="D58" i="2"/>
  <c r="C58" i="2"/>
  <c r="F58" i="2" s="1"/>
  <c r="I57" i="2"/>
  <c r="D57" i="2"/>
  <c r="N57" i="2" s="1"/>
  <c r="C57" i="2"/>
  <c r="I56" i="2"/>
  <c r="D56" i="2"/>
  <c r="C56" i="2"/>
  <c r="N55" i="2"/>
  <c r="I55" i="2"/>
  <c r="J55" i="2" s="1"/>
  <c r="K55" i="2" s="1"/>
  <c r="G55" i="2"/>
  <c r="D55" i="2"/>
  <c r="C55" i="2"/>
  <c r="N54" i="2"/>
  <c r="I54" i="2"/>
  <c r="D54" i="2"/>
  <c r="C54" i="2"/>
  <c r="N53" i="2"/>
  <c r="I53" i="2"/>
  <c r="D53" i="2"/>
  <c r="C53" i="2"/>
  <c r="N52" i="2"/>
  <c r="I52" i="2"/>
  <c r="D52" i="2"/>
  <c r="C52" i="2"/>
  <c r="D41" i="2"/>
  <c r="D34" i="2"/>
  <c r="AP33" i="2"/>
  <c r="AL33" i="2"/>
  <c r="AK33" i="2"/>
  <c r="AF33" i="2"/>
  <c r="AL32" i="2"/>
  <c r="G67" i="2" s="1"/>
  <c r="AK32" i="2"/>
  <c r="AF32" i="2"/>
  <c r="AP31" i="2"/>
  <c r="AL31" i="2"/>
  <c r="G66" i="2" s="1"/>
  <c r="AK31" i="2"/>
  <c r="AO31" i="2" s="1"/>
  <c r="AF31" i="2"/>
  <c r="AL30" i="2"/>
  <c r="AK30" i="2"/>
  <c r="AF30" i="2"/>
  <c r="AL29" i="2"/>
  <c r="AK29" i="2" s="1"/>
  <c r="AF29" i="2"/>
  <c r="AP28" i="2"/>
  <c r="H63" i="2" s="1"/>
  <c r="AL28" i="2"/>
  <c r="AK28" i="2" s="1"/>
  <c r="AO28" i="2" s="1"/>
  <c r="AF28" i="2"/>
  <c r="AP27" i="2"/>
  <c r="H62" i="2" s="1"/>
  <c r="AO27" i="2"/>
  <c r="AL27" i="2"/>
  <c r="G62" i="2" s="1"/>
  <c r="AK27" i="2"/>
  <c r="AF27" i="2"/>
  <c r="AL26" i="2"/>
  <c r="G61" i="2" s="1"/>
  <c r="AK26" i="2"/>
  <c r="AO26" i="2" s="1"/>
  <c r="AF26" i="2"/>
  <c r="B26" i="2"/>
  <c r="P142" i="2" s="1"/>
  <c r="AP25" i="2"/>
  <c r="H60" i="2" s="1"/>
  <c r="AL25" i="2"/>
  <c r="G60" i="2" s="1"/>
  <c r="AK25" i="2"/>
  <c r="AF25" i="2"/>
  <c r="AL24" i="2"/>
  <c r="AK24" i="2" s="1"/>
  <c r="AF24" i="2"/>
  <c r="D24" i="2"/>
  <c r="AP23" i="2"/>
  <c r="H58" i="2" s="1"/>
  <c r="AL23" i="2"/>
  <c r="G58" i="2" s="1"/>
  <c r="AK23" i="2"/>
  <c r="AO23" i="2" s="1"/>
  <c r="AF23" i="2"/>
  <c r="B23" i="2"/>
  <c r="F164" i="2" s="1"/>
  <c r="G164" i="2" s="1"/>
  <c r="AL22" i="2"/>
  <c r="AK22" i="2" s="1"/>
  <c r="AO22" i="2" s="1"/>
  <c r="AF22" i="2"/>
  <c r="AL21" i="2"/>
  <c r="G56" i="2" s="1"/>
  <c r="AK21" i="2"/>
  <c r="AO21" i="2" s="1"/>
  <c r="AF21" i="2"/>
  <c r="D21" i="2"/>
  <c r="F138" i="2" s="1"/>
  <c r="AP20" i="2"/>
  <c r="H55" i="2" s="1"/>
  <c r="AO20" i="2"/>
  <c r="AL20" i="2"/>
  <c r="AK20" i="2"/>
  <c r="AF20" i="2"/>
  <c r="AP19" i="2"/>
  <c r="H54" i="2" s="1"/>
  <c r="AO19" i="2"/>
  <c r="AL19" i="2"/>
  <c r="G54" i="2" s="1"/>
  <c r="AK19" i="2"/>
  <c r="AF19" i="2"/>
  <c r="AL18" i="2"/>
  <c r="G53" i="2" s="1"/>
  <c r="AK18" i="2"/>
  <c r="AO18" i="2" s="1"/>
  <c r="AF18" i="2"/>
  <c r="I18" i="2"/>
  <c r="G18" i="2"/>
  <c r="F18" i="2"/>
  <c r="D18" i="2"/>
  <c r="C18" i="2"/>
  <c r="AL17" i="2"/>
  <c r="G52" i="2" s="1"/>
  <c r="AK17" i="2"/>
  <c r="AO17" i="2" s="1"/>
  <c r="AF17" i="2"/>
  <c r="I17" i="2"/>
  <c r="J17" i="2" s="1"/>
  <c r="K17" i="2" s="1"/>
  <c r="G17" i="2"/>
  <c r="AH9" i="2" s="1"/>
  <c r="F17" i="2"/>
  <c r="D17" i="2"/>
  <c r="E17" i="2" s="1"/>
  <c r="C17" i="2"/>
  <c r="E67" i="2" s="1"/>
  <c r="R16" i="2"/>
  <c r="AO33" i="2" s="1"/>
  <c r="F12" i="2"/>
  <c r="D12" i="2"/>
  <c r="P141" i="2" s="1"/>
  <c r="AK10" i="2"/>
  <c r="AK9" i="2"/>
  <c r="AK8" i="2"/>
  <c r="AG8" i="2"/>
  <c r="AD8" i="2"/>
  <c r="D8" i="2"/>
  <c r="H17" i="2" s="1"/>
  <c r="AX4" i="2"/>
  <c r="AK4" i="2"/>
  <c r="AJ4" i="2"/>
  <c r="AH4" i="2"/>
  <c r="AM4" i="2" s="1"/>
  <c r="AG4" i="2"/>
  <c r="AL4" i="2" s="1"/>
  <c r="AF4" i="2"/>
  <c r="AE4" i="2"/>
  <c r="AJ3" i="2"/>
  <c r="AH3" i="2"/>
  <c r="AM3" i="2" s="1"/>
  <c r="AF3" i="2"/>
  <c r="AK3" i="2" s="1"/>
  <c r="AE3" i="2"/>
  <c r="AW3" i="2" l="1"/>
  <c r="AX3" i="2" s="1"/>
  <c r="L17" i="2"/>
  <c r="M17" i="2"/>
  <c r="AN4" i="2"/>
  <c r="AO4" i="2" s="1"/>
  <c r="AP4" i="2" s="1"/>
  <c r="AV4" i="2" s="1"/>
  <c r="AY4" i="2"/>
  <c r="L58" i="2"/>
  <c r="AH10" i="2"/>
  <c r="H13" i="2" s="1"/>
  <c r="AH12" i="2"/>
  <c r="J54" i="2"/>
  <c r="K54" i="2" s="1"/>
  <c r="J52" i="2"/>
  <c r="K52" i="2" s="1"/>
  <c r="E58" i="2"/>
  <c r="G64" i="2"/>
  <c r="J66" i="2"/>
  <c r="K66" i="2" s="1"/>
  <c r="I138" i="2"/>
  <c r="J59" i="2"/>
  <c r="K59" i="2" s="1"/>
  <c r="F63" i="2"/>
  <c r="F158" i="2"/>
  <c r="G158" i="2" s="1"/>
  <c r="D113" i="2"/>
  <c r="P62" i="2"/>
  <c r="E57" i="2"/>
  <c r="G63" i="2"/>
  <c r="J63" i="2" s="1"/>
  <c r="K63" i="2" s="1"/>
  <c r="F57" i="2"/>
  <c r="E62" i="2"/>
  <c r="F156" i="2"/>
  <c r="G156" i="2" s="1"/>
  <c r="AP17" i="2"/>
  <c r="H52" i="2" s="1"/>
  <c r="AP18" i="2"/>
  <c r="H53" i="2" s="1"/>
  <c r="J53" i="2" s="1"/>
  <c r="K53" i="2" s="1"/>
  <c r="AP21" i="2"/>
  <c r="H56" i="2" s="1"/>
  <c r="AP26" i="2"/>
  <c r="H61" i="2" s="1"/>
  <c r="AO29" i="2"/>
  <c r="E56" i="2"/>
  <c r="G57" i="2"/>
  <c r="J58" i="2"/>
  <c r="K58" i="2" s="1"/>
  <c r="F62" i="2"/>
  <c r="AG3" i="2"/>
  <c r="AL3" i="2" s="1"/>
  <c r="AN3" i="2" s="1"/>
  <c r="AO3" i="2" s="1"/>
  <c r="AP3" i="2" s="1"/>
  <c r="AV3" i="2" s="1"/>
  <c r="D22" i="2"/>
  <c r="P54" i="2" s="1"/>
  <c r="AP29" i="2"/>
  <c r="H64" i="2" s="1"/>
  <c r="J64" i="2" s="1"/>
  <c r="AO32" i="2"/>
  <c r="E55" i="2"/>
  <c r="F56" i="2"/>
  <c r="D110" i="2"/>
  <c r="P144" i="2"/>
  <c r="F154" i="2"/>
  <c r="G154" i="2" s="1"/>
  <c r="J60" i="2"/>
  <c r="K60" i="2" s="1"/>
  <c r="AO24" i="2"/>
  <c r="AP32" i="2"/>
  <c r="H67" i="2" s="1"/>
  <c r="J67" i="2" s="1"/>
  <c r="E54" i="2"/>
  <c r="F55" i="2"/>
  <c r="J57" i="2"/>
  <c r="K57" i="2" s="1"/>
  <c r="E61" i="2"/>
  <c r="F137" i="2"/>
  <c r="F166" i="2"/>
  <c r="G166" i="2" s="1"/>
  <c r="E18" i="2"/>
  <c r="AH7" i="2" s="1"/>
  <c r="AP24" i="2"/>
  <c r="H59" i="2" s="1"/>
  <c r="E53" i="2"/>
  <c r="F54" i="2"/>
  <c r="F61" i="2"/>
  <c r="F152" i="2"/>
  <c r="G152" i="2" s="1"/>
  <c r="D25" i="2"/>
  <c r="E52" i="2"/>
  <c r="F53" i="2"/>
  <c r="J56" i="2"/>
  <c r="K56" i="2" s="1"/>
  <c r="J62" i="2"/>
  <c r="K62" i="2" s="1"/>
  <c r="F52" i="2"/>
  <c r="E60" i="2"/>
  <c r="F67" i="2"/>
  <c r="I137" i="2"/>
  <c r="H18" i="2"/>
  <c r="J18" i="2" s="1"/>
  <c r="E66" i="2"/>
  <c r="AP22" i="2"/>
  <c r="H57" i="2" s="1"/>
  <c r="F60" i="2"/>
  <c r="L60" i="2" s="1"/>
  <c r="AP30" i="2"/>
  <c r="H65" i="2" s="1"/>
  <c r="J65" i="2" s="1"/>
  <c r="J61" i="2"/>
  <c r="K61" i="2" s="1"/>
  <c r="E65" i="2"/>
  <c r="F66" i="2"/>
  <c r="AO30" i="2"/>
  <c r="F165" i="2"/>
  <c r="G165" i="2" s="1"/>
  <c r="F163" i="2"/>
  <c r="G163" i="2" s="1"/>
  <c r="F161" i="2"/>
  <c r="G161" i="2" s="1"/>
  <c r="F159" i="2"/>
  <c r="G159" i="2" s="1"/>
  <c r="F157" i="2"/>
  <c r="G157" i="2" s="1"/>
  <c r="F155" i="2"/>
  <c r="G155" i="2" s="1"/>
  <c r="F153" i="2"/>
  <c r="G153" i="2" s="1"/>
  <c r="AK7" i="2"/>
  <c r="AM8" i="2" s="1"/>
  <c r="D23" i="2"/>
  <c r="O59" i="2" s="1"/>
  <c r="AO25" i="2"/>
  <c r="N56" i="2"/>
  <c r="E59" i="2"/>
  <c r="L59" i="2" s="1"/>
  <c r="F65" i="2"/>
  <c r="F162" i="2"/>
  <c r="G162" i="2" s="1"/>
  <c r="K65" i="2" l="1"/>
  <c r="P65" i="2"/>
  <c r="K64" i="2"/>
  <c r="L64" i="2"/>
  <c r="K67" i="2"/>
  <c r="P67" i="2"/>
  <c r="K18" i="2"/>
  <c r="D26" i="2"/>
  <c r="AE7" i="2"/>
  <c r="L63" i="2"/>
  <c r="O60" i="2"/>
  <c r="O66" i="2"/>
  <c r="Q66" i="2" s="1"/>
  <c r="L55" i="2"/>
  <c r="L62" i="2"/>
  <c r="O67" i="2"/>
  <c r="Q67" i="2" s="1"/>
  <c r="O53" i="2"/>
  <c r="P57" i="2"/>
  <c r="P146" i="2"/>
  <c r="P55" i="2"/>
  <c r="P56" i="2"/>
  <c r="G137" i="2"/>
  <c r="D111" i="2"/>
  <c r="D42" i="2"/>
  <c r="D116" i="2" s="1"/>
  <c r="D37" i="2"/>
  <c r="G138" i="2"/>
  <c r="L61" i="2"/>
  <c r="O58" i="2"/>
  <c r="M59" i="2"/>
  <c r="D112" i="2"/>
  <c r="M60" i="2"/>
  <c r="M62" i="2"/>
  <c r="M56" i="2"/>
  <c r="M61" i="2"/>
  <c r="M55" i="2"/>
  <c r="P145" i="2"/>
  <c r="H137" i="2"/>
  <c r="M63" i="2"/>
  <c r="M57" i="2"/>
  <c r="D33" i="2"/>
  <c r="M67" i="2"/>
  <c r="M54" i="2"/>
  <c r="O54" i="2"/>
  <c r="Q54" i="2" s="1"/>
  <c r="M64" i="2"/>
  <c r="M58" i="2"/>
  <c r="D38" i="2"/>
  <c r="D39" i="2" s="1"/>
  <c r="D43" i="2"/>
  <c r="D115" i="2" s="1"/>
  <c r="M52" i="2"/>
  <c r="M65" i="2"/>
  <c r="M66" i="2"/>
  <c r="H138" i="2"/>
  <c r="M53" i="2"/>
  <c r="M18" i="2"/>
  <c r="O56" i="2"/>
  <c r="Q56" i="2" s="1"/>
  <c r="L57" i="2"/>
  <c r="P60" i="2"/>
  <c r="AN10" i="2"/>
  <c r="AN12" i="2" s="1"/>
  <c r="AN9" i="2"/>
  <c r="H14" i="2" s="1"/>
  <c r="L67" i="2"/>
  <c r="P61" i="2"/>
  <c r="L54" i="2"/>
  <c r="L18" i="2"/>
  <c r="AH8" i="2"/>
  <c r="AE8" i="2"/>
  <c r="AE9" i="2" s="1"/>
  <c r="L52" i="2"/>
  <c r="AW4" i="2"/>
  <c r="P66" i="2"/>
  <c r="O52" i="2"/>
  <c r="O55" i="2"/>
  <c r="Q55" i="2" s="1"/>
  <c r="P52" i="2"/>
  <c r="D30" i="2"/>
  <c r="O57" i="2"/>
  <c r="Q57" i="2" s="1"/>
  <c r="P64" i="2"/>
  <c r="O65" i="2"/>
  <c r="Q65" i="2" s="1"/>
  <c r="O62" i="2"/>
  <c r="Q62" i="2" s="1"/>
  <c r="AY3" i="2"/>
  <c r="L53" i="2"/>
  <c r="O63" i="2"/>
  <c r="P63" i="2"/>
  <c r="O64" i="2"/>
  <c r="Q64" i="2" s="1"/>
  <c r="P53" i="2"/>
  <c r="P59" i="2"/>
  <c r="Q59" i="2" s="1"/>
  <c r="L65" i="2"/>
  <c r="L66" i="2"/>
  <c r="P58" i="2"/>
  <c r="L56" i="2"/>
  <c r="O61" i="2"/>
  <c r="Q61" i="2" s="1"/>
  <c r="Q58" i="2" l="1"/>
  <c r="Q60" i="2"/>
  <c r="Q52" i="2"/>
  <c r="D141" i="2"/>
  <c r="D114" i="2"/>
  <c r="D119" i="2" s="1"/>
  <c r="F170" i="2"/>
  <c r="G170" i="2" s="1"/>
  <c r="C145" i="2"/>
  <c r="AE10" i="2"/>
  <c r="H12" i="2" s="1"/>
  <c r="AE12" i="2"/>
  <c r="D32" i="2"/>
  <c r="H170" i="2" s="1"/>
  <c r="I170" i="2" s="1"/>
  <c r="I165" i="2"/>
  <c r="I153" i="2"/>
  <c r="I162" i="2"/>
  <c r="I164" i="2"/>
  <c r="I157" i="2"/>
  <c r="I159" i="2"/>
  <c r="I155" i="2"/>
  <c r="I152" i="2"/>
  <c r="I166" i="2"/>
  <c r="I154" i="2"/>
  <c r="I161" i="2"/>
  <c r="I160" i="2"/>
  <c r="I156" i="2"/>
  <c r="I163" i="2"/>
  <c r="I158" i="2"/>
  <c r="Q63" i="2"/>
  <c r="D29" i="2"/>
  <c r="D28" i="2" s="1"/>
  <c r="Q53" i="2"/>
  <c r="K170" i="2" l="1"/>
  <c r="L170" i="2" s="1"/>
  <c r="J170" i="2"/>
  <c r="D44" i="2"/>
  <c r="K153" i="2"/>
  <c r="L153" i="2" s="1"/>
  <c r="J153" i="2"/>
  <c r="K162" i="2"/>
  <c r="L162" i="2" s="1"/>
  <c r="J162" i="2"/>
  <c r="K165" i="2"/>
  <c r="L165" i="2" s="1"/>
  <c r="J165" i="2"/>
  <c r="K161" i="2"/>
  <c r="L161" i="2" s="1"/>
  <c r="J161" i="2"/>
  <c r="K158" i="2"/>
  <c r="L158" i="2" s="1"/>
  <c r="J158" i="2"/>
  <c r="K166" i="2"/>
  <c r="L166" i="2" s="1"/>
  <c r="J166" i="2"/>
  <c r="K152" i="2"/>
  <c r="L152" i="2" s="1"/>
  <c r="J152" i="2"/>
  <c r="K160" i="2"/>
  <c r="L160" i="2" s="1"/>
  <c r="J160" i="2"/>
  <c r="J155" i="2"/>
  <c r="K155" i="2"/>
  <c r="L155" i="2" s="1"/>
  <c r="K159" i="2"/>
  <c r="L159" i="2" s="1"/>
  <c r="J159" i="2"/>
  <c r="K156" i="2"/>
  <c r="L156" i="2" s="1"/>
  <c r="J156" i="2"/>
  <c r="D118" i="2"/>
  <c r="D117" i="2" s="1"/>
  <c r="J157" i="2"/>
  <c r="K157" i="2"/>
  <c r="L157" i="2" s="1"/>
  <c r="D120" i="2"/>
  <c r="D128" i="2" s="1"/>
  <c r="D121" i="2" s="1"/>
  <c r="D122" i="2" s="1"/>
  <c r="D123" i="2" s="1"/>
  <c r="K163" i="2"/>
  <c r="L163" i="2" s="1"/>
  <c r="J163" i="2"/>
  <c r="C146" i="2"/>
  <c r="D145" i="2"/>
  <c r="K154" i="2"/>
  <c r="L154" i="2" s="1"/>
  <c r="J154" i="2"/>
  <c r="K164" i="2"/>
  <c r="L164" i="2" s="1"/>
  <c r="J164" i="2"/>
  <c r="D124" i="2" l="1"/>
  <c r="D125" i="2"/>
  <c r="C147" i="2"/>
  <c r="D146" i="2"/>
  <c r="C148" i="2" l="1"/>
  <c r="D147" i="2"/>
  <c r="L137" i="2"/>
  <c r="L138" i="2"/>
  <c r="D127" i="2"/>
  <c r="K137" i="2"/>
  <c r="K138" i="2"/>
  <c r="D126" i="2"/>
  <c r="C149" i="2" l="1"/>
  <c r="D148" i="2"/>
  <c r="D149" i="2" l="1"/>
  <c r="C150" i="2"/>
  <c r="C151" i="2" l="1"/>
  <c r="D150" i="2"/>
  <c r="C152" i="2" l="1"/>
  <c r="D151" i="2"/>
  <c r="C153" i="2" l="1"/>
  <c r="D152" i="2"/>
  <c r="C154" i="2" l="1"/>
  <c r="D153" i="2"/>
  <c r="C155" i="2" l="1"/>
  <c r="D154" i="2"/>
  <c r="D155" i="2" l="1"/>
  <c r="C156" i="2"/>
  <c r="C157" i="2" l="1"/>
  <c r="D156" i="2"/>
  <c r="D157" i="2" l="1"/>
  <c r="C158" i="2"/>
  <c r="C159" i="2" l="1"/>
  <c r="D158" i="2"/>
  <c r="D159" i="2" l="1"/>
  <c r="C160" i="2"/>
  <c r="C161" i="2" l="1"/>
  <c r="D160" i="2"/>
  <c r="C162" i="2" l="1"/>
  <c r="D161" i="2"/>
  <c r="D162" i="2" l="1"/>
  <c r="C163" i="2"/>
  <c r="C164" i="2" l="1"/>
  <c r="D163" i="2"/>
  <c r="C165" i="2" l="1"/>
  <c r="D164" i="2"/>
  <c r="C166" i="2" l="1"/>
  <c r="D165" i="2"/>
  <c r="C167" i="2" l="1"/>
  <c r="D166" i="2"/>
  <c r="C168" i="2" l="1"/>
  <c r="D167" i="2"/>
  <c r="D168" i="2" l="1"/>
  <c r="C169" i="2"/>
  <c r="D169" i="2" l="1"/>
  <c r="C170" i="2"/>
  <c r="C171" i="2" l="1"/>
  <c r="D170" i="2"/>
  <c r="C172" i="2" l="1"/>
  <c r="D171" i="2"/>
  <c r="C173" i="2" l="1"/>
  <c r="D172" i="2"/>
  <c r="C174" i="2" l="1"/>
  <c r="D173" i="2"/>
  <c r="C175" i="2" l="1"/>
  <c r="D174" i="2"/>
  <c r="D175" i="2" l="1"/>
  <c r="C176" i="2"/>
  <c r="C177" i="2" l="1"/>
  <c r="D176" i="2"/>
  <c r="C178" i="2" l="1"/>
  <c r="D177" i="2"/>
  <c r="D178" i="2" l="1"/>
  <c r="C179" i="2"/>
  <c r="C180" i="2" l="1"/>
  <c r="D179" i="2"/>
  <c r="C181" i="2" l="1"/>
  <c r="D180" i="2"/>
  <c r="C182" i="2" l="1"/>
  <c r="D181" i="2"/>
  <c r="C183" i="2" l="1"/>
  <c r="D182" i="2"/>
  <c r="C184" i="2" l="1"/>
  <c r="D183" i="2"/>
  <c r="C185" i="2" l="1"/>
  <c r="D184" i="2"/>
  <c r="C186" i="2" l="1"/>
  <c r="D185" i="2"/>
  <c r="D186" i="2" l="1"/>
  <c r="C187" i="2"/>
  <c r="C188" i="2" l="1"/>
  <c r="D187" i="2"/>
  <c r="C189" i="2" l="1"/>
  <c r="D188" i="2"/>
  <c r="C190" i="2" l="1"/>
  <c r="D189" i="2"/>
  <c r="C191" i="2" l="1"/>
  <c r="D190" i="2"/>
  <c r="C192" i="2" l="1"/>
  <c r="D191" i="2"/>
  <c r="C193" i="2" l="1"/>
  <c r="D192" i="2"/>
  <c r="C194" i="2" l="1"/>
  <c r="D193" i="2"/>
  <c r="D194" i="2" l="1"/>
  <c r="C195" i="2"/>
  <c r="C196" i="2" l="1"/>
  <c r="D195" i="2"/>
  <c r="C197" i="2" l="1"/>
  <c r="D196" i="2"/>
  <c r="C198" i="2" l="1"/>
  <c r="D197" i="2"/>
  <c r="D198" i="2" l="1"/>
  <c r="C199" i="2"/>
  <c r="D199" i="2" l="1"/>
  <c r="C200" i="2"/>
  <c r="C201" i="2" l="1"/>
  <c r="D200" i="2"/>
  <c r="C202" i="2" l="1"/>
  <c r="D201" i="2"/>
  <c r="D202" i="2" l="1"/>
  <c r="C203" i="2"/>
  <c r="C204" i="2" l="1"/>
  <c r="D203" i="2"/>
  <c r="C205" i="2" l="1"/>
  <c r="D204" i="2"/>
  <c r="C206" i="2" l="1"/>
  <c r="D205" i="2"/>
  <c r="C207" i="2" l="1"/>
  <c r="D206" i="2"/>
  <c r="C208" i="2" l="1"/>
  <c r="D207" i="2"/>
  <c r="C209" i="2" l="1"/>
  <c r="D208" i="2"/>
  <c r="C210" i="2" l="1"/>
  <c r="D209" i="2"/>
  <c r="D210" i="2" l="1"/>
  <c r="C211" i="2"/>
  <c r="D211" i="2" l="1"/>
  <c r="C212" i="2"/>
  <c r="C213" i="2" l="1"/>
  <c r="D212" i="2"/>
  <c r="C214" i="2" l="1"/>
  <c r="D213" i="2"/>
  <c r="C215" i="2" l="1"/>
  <c r="D214" i="2"/>
  <c r="C216" i="2" l="1"/>
  <c r="D215" i="2"/>
  <c r="C217" i="2" l="1"/>
  <c r="D216" i="2"/>
  <c r="C218" i="2" l="1"/>
  <c r="D217" i="2"/>
  <c r="D218" i="2" l="1"/>
  <c r="C219" i="2"/>
  <c r="C220" i="2" l="1"/>
  <c r="D219" i="2"/>
  <c r="C221" i="2" l="1"/>
  <c r="D220" i="2"/>
  <c r="C222" i="2" l="1"/>
  <c r="D221" i="2"/>
  <c r="D222" i="2" l="1"/>
  <c r="C223" i="2"/>
  <c r="C224" i="2" l="1"/>
  <c r="D223" i="2"/>
  <c r="C225" i="2" l="1"/>
  <c r="D224" i="2"/>
  <c r="C226" i="2" l="1"/>
  <c r="D225" i="2"/>
  <c r="D226" i="2" l="1"/>
  <c r="C227" i="2"/>
  <c r="C228" i="2" l="1"/>
  <c r="D227" i="2"/>
  <c r="C229" i="2" l="1"/>
  <c r="D228" i="2"/>
  <c r="C230" i="2" l="1"/>
  <c r="D229" i="2"/>
  <c r="C231" i="2" l="1"/>
  <c r="D230" i="2"/>
  <c r="C232" i="2" l="1"/>
  <c r="D231" i="2"/>
  <c r="D232" i="2" l="1"/>
  <c r="C233" i="2"/>
  <c r="C234" i="2" l="1"/>
  <c r="D233" i="2"/>
  <c r="D234" i="2" l="1"/>
  <c r="C235" i="2"/>
  <c r="C236" i="2" l="1"/>
  <c r="D235" i="2"/>
  <c r="C237" i="2" l="1"/>
  <c r="D236" i="2"/>
  <c r="C238" i="2" l="1"/>
  <c r="D237" i="2"/>
  <c r="C239" i="2" l="1"/>
  <c r="D238" i="2"/>
  <c r="C240" i="2" l="1"/>
  <c r="D239" i="2"/>
  <c r="C241" i="2" l="1"/>
  <c r="D240" i="2"/>
  <c r="C242" i="2" l="1"/>
  <c r="D241" i="2"/>
  <c r="C243" i="2" l="1"/>
  <c r="D242" i="2"/>
  <c r="C244" i="2" l="1"/>
  <c r="D243" i="2"/>
  <c r="C245" i="2" l="1"/>
  <c r="D244" i="2"/>
  <c r="D135" i="2"/>
  <c r="C246" i="2" l="1"/>
  <c r="D245" i="2"/>
  <c r="D136" i="2"/>
  <c r="D246" i="2" l="1"/>
  <c r="C247" i="2"/>
  <c r="D247" i="2" l="1"/>
  <c r="C248" i="2"/>
  <c r="C249" i="2" l="1"/>
  <c r="D248" i="2"/>
  <c r="C250" i="2" l="1"/>
  <c r="D249" i="2"/>
  <c r="C251" i="2" l="1"/>
  <c r="D250" i="2"/>
  <c r="C252" i="2" l="1"/>
  <c r="D251" i="2"/>
  <c r="C253" i="2" l="1"/>
  <c r="D252" i="2"/>
  <c r="C254" i="2" l="1"/>
  <c r="D253" i="2"/>
  <c r="C255" i="2" l="1"/>
  <c r="D254" i="2"/>
  <c r="C256" i="2" l="1"/>
  <c r="D255" i="2"/>
  <c r="C257" i="2" l="1"/>
  <c r="D256" i="2"/>
  <c r="C258" i="2" l="1"/>
  <c r="D257" i="2"/>
  <c r="C259" i="2" l="1"/>
  <c r="D258" i="2"/>
  <c r="C260" i="2" l="1"/>
  <c r="D259" i="2"/>
  <c r="C261" i="2" l="1"/>
  <c r="D260" i="2"/>
  <c r="C262" i="2" l="1"/>
  <c r="D261" i="2"/>
  <c r="C263" i="2" l="1"/>
  <c r="D262" i="2"/>
  <c r="C264" i="2" l="1"/>
  <c r="D263" i="2"/>
  <c r="C265" i="2" l="1"/>
  <c r="D264" i="2"/>
  <c r="C266" i="2" l="1"/>
  <c r="D265" i="2"/>
  <c r="C267" i="2" l="1"/>
  <c r="D266" i="2"/>
  <c r="C268" i="2" l="1"/>
  <c r="D267" i="2"/>
  <c r="C269" i="2" l="1"/>
  <c r="D268" i="2"/>
  <c r="C270" i="2" l="1"/>
  <c r="D269" i="2"/>
  <c r="C271" i="2" l="1"/>
  <c r="D270" i="2"/>
  <c r="C272" i="2" l="1"/>
  <c r="D271" i="2"/>
  <c r="C273" i="2" l="1"/>
  <c r="D272" i="2"/>
  <c r="C274" i="2" l="1"/>
  <c r="D273" i="2"/>
  <c r="C275" i="2" l="1"/>
  <c r="D274" i="2"/>
  <c r="C276" i="2" l="1"/>
  <c r="D275" i="2"/>
  <c r="C277" i="2" l="1"/>
  <c r="D276" i="2"/>
  <c r="C278" i="2" l="1"/>
  <c r="D277" i="2"/>
  <c r="C279" i="2" l="1"/>
  <c r="D278" i="2"/>
  <c r="C280" i="2" l="1"/>
  <c r="D279" i="2"/>
  <c r="C281" i="2" l="1"/>
  <c r="D280" i="2"/>
  <c r="C282" i="2" l="1"/>
  <c r="D281" i="2"/>
  <c r="C283" i="2" l="1"/>
  <c r="D282" i="2"/>
  <c r="C284" i="2" l="1"/>
  <c r="D283" i="2"/>
  <c r="C285" i="2" l="1"/>
  <c r="D284" i="2"/>
  <c r="D285" i="2" l="1"/>
  <c r="C286" i="2"/>
  <c r="C287" i="2" l="1"/>
  <c r="D286" i="2"/>
  <c r="C288" i="2" l="1"/>
  <c r="D287" i="2"/>
  <c r="C289" i="2" l="1"/>
  <c r="D288" i="2"/>
  <c r="C290" i="2" l="1"/>
  <c r="D289" i="2"/>
  <c r="C291" i="2" l="1"/>
  <c r="D290" i="2"/>
  <c r="C292" i="2" l="1"/>
  <c r="D291" i="2"/>
  <c r="C293" i="2" l="1"/>
  <c r="D292" i="2"/>
  <c r="C294" i="2" l="1"/>
  <c r="D293" i="2"/>
  <c r="C295" i="2" l="1"/>
  <c r="D294" i="2"/>
  <c r="C296" i="2" l="1"/>
  <c r="D295" i="2"/>
  <c r="C297" i="2" l="1"/>
  <c r="D296" i="2"/>
  <c r="C298" i="2" l="1"/>
  <c r="D297" i="2"/>
  <c r="C299" i="2" l="1"/>
  <c r="D298" i="2"/>
  <c r="C300" i="2" l="1"/>
  <c r="D299" i="2"/>
  <c r="C301" i="2" l="1"/>
  <c r="D300" i="2"/>
  <c r="C302" i="2" l="1"/>
  <c r="D301" i="2"/>
  <c r="C303" i="2" l="1"/>
  <c r="D302" i="2"/>
  <c r="C304" i="2" l="1"/>
  <c r="D303" i="2"/>
  <c r="C305" i="2" l="1"/>
  <c r="D304" i="2"/>
  <c r="C306" i="2" l="1"/>
  <c r="D305" i="2"/>
  <c r="C307" i="2" l="1"/>
  <c r="D306" i="2"/>
  <c r="C308" i="2" l="1"/>
  <c r="D307" i="2"/>
  <c r="C309" i="2" l="1"/>
  <c r="D308" i="2"/>
  <c r="C310" i="2" l="1"/>
  <c r="D309" i="2"/>
  <c r="C311" i="2" l="1"/>
  <c r="D310" i="2"/>
  <c r="C312" i="2" l="1"/>
  <c r="D311" i="2"/>
  <c r="C313" i="2" l="1"/>
  <c r="D312" i="2"/>
  <c r="C314" i="2" l="1"/>
  <c r="D313" i="2"/>
  <c r="C315" i="2" l="1"/>
  <c r="D314" i="2"/>
  <c r="C316" i="2" l="1"/>
  <c r="D315" i="2"/>
  <c r="C317" i="2" l="1"/>
  <c r="D316" i="2"/>
  <c r="C318" i="2" l="1"/>
  <c r="D317" i="2"/>
  <c r="C319" i="2" l="1"/>
  <c r="D318" i="2"/>
  <c r="C320" i="2" l="1"/>
  <c r="D319" i="2"/>
  <c r="C321" i="2" l="1"/>
  <c r="D320" i="2"/>
  <c r="C322" i="2" l="1"/>
  <c r="D321" i="2"/>
  <c r="C323" i="2" l="1"/>
  <c r="D322" i="2"/>
  <c r="C324" i="2" l="1"/>
  <c r="D323" i="2"/>
  <c r="C325" i="2" l="1"/>
  <c r="D324" i="2"/>
  <c r="C326" i="2" l="1"/>
  <c r="D325" i="2"/>
  <c r="C327" i="2" l="1"/>
  <c r="D326" i="2"/>
  <c r="C328" i="2" l="1"/>
  <c r="D327" i="2"/>
  <c r="C329" i="2" l="1"/>
  <c r="D328" i="2"/>
  <c r="C330" i="2" l="1"/>
  <c r="D329" i="2"/>
  <c r="C331" i="2" l="1"/>
  <c r="D330" i="2"/>
  <c r="C332" i="2" l="1"/>
  <c r="D331" i="2"/>
  <c r="C333" i="2" l="1"/>
  <c r="D332" i="2"/>
  <c r="C334" i="2" l="1"/>
  <c r="D333" i="2"/>
  <c r="C335" i="2" l="1"/>
  <c r="D334" i="2"/>
  <c r="C336" i="2" l="1"/>
  <c r="D335" i="2"/>
  <c r="C337" i="2" l="1"/>
  <c r="D336" i="2"/>
  <c r="C338" i="2" l="1"/>
  <c r="D337" i="2"/>
  <c r="C339" i="2" l="1"/>
  <c r="D338" i="2"/>
  <c r="C340" i="2" l="1"/>
  <c r="D339" i="2"/>
  <c r="C341" i="2" l="1"/>
  <c r="D340" i="2"/>
  <c r="C342" i="2" l="1"/>
  <c r="D341" i="2"/>
  <c r="C343" i="2" l="1"/>
  <c r="D342" i="2"/>
  <c r="C344" i="2" l="1"/>
  <c r="D343" i="2"/>
  <c r="C345" i="2" l="1"/>
  <c r="D344" i="2"/>
  <c r="C346" i="2" l="1"/>
  <c r="D345" i="2"/>
  <c r="C347" i="2" l="1"/>
  <c r="D346" i="2"/>
  <c r="C348" i="2" l="1"/>
  <c r="D347" i="2"/>
  <c r="C349" i="2" l="1"/>
  <c r="D348" i="2"/>
  <c r="C350" i="2" l="1"/>
  <c r="D349" i="2"/>
  <c r="C351" i="2" l="1"/>
  <c r="D350" i="2"/>
  <c r="C352" i="2" l="1"/>
  <c r="D351" i="2"/>
  <c r="C353" i="2" l="1"/>
  <c r="D352" i="2"/>
  <c r="C354" i="2" l="1"/>
  <c r="D353" i="2"/>
  <c r="C355" i="2" l="1"/>
  <c r="D354" i="2"/>
  <c r="C356" i="2" l="1"/>
  <c r="D355" i="2"/>
  <c r="C357" i="2" l="1"/>
  <c r="D356" i="2"/>
  <c r="C358" i="2" l="1"/>
  <c r="D357" i="2"/>
  <c r="C359" i="2" l="1"/>
  <c r="D358" i="2"/>
  <c r="C360" i="2" l="1"/>
  <c r="D359" i="2"/>
  <c r="C361" i="2" l="1"/>
  <c r="D360" i="2"/>
  <c r="C362" i="2" l="1"/>
  <c r="D361" i="2"/>
  <c r="C363" i="2" l="1"/>
  <c r="D362" i="2"/>
  <c r="C364" i="2" l="1"/>
  <c r="D363" i="2"/>
  <c r="C365" i="2" l="1"/>
  <c r="D364" i="2"/>
  <c r="D365" i="2" l="1"/>
  <c r="C366" i="2"/>
  <c r="C367" i="2" l="1"/>
  <c r="D366" i="2"/>
  <c r="C368" i="2" l="1"/>
  <c r="D367" i="2"/>
  <c r="C369" i="2" l="1"/>
  <c r="D368" i="2"/>
  <c r="C370" i="2" l="1"/>
  <c r="D369" i="2"/>
  <c r="C371" i="2" l="1"/>
  <c r="D370" i="2"/>
  <c r="C372" i="2" l="1"/>
  <c r="D371" i="2"/>
  <c r="C373" i="2" l="1"/>
  <c r="D372" i="2"/>
  <c r="C374" i="2" l="1"/>
  <c r="D373" i="2"/>
  <c r="C375" i="2" l="1"/>
  <c r="D374" i="2"/>
  <c r="C376" i="2" l="1"/>
  <c r="D375" i="2"/>
  <c r="C377" i="2" l="1"/>
  <c r="D376" i="2"/>
  <c r="C378" i="2" l="1"/>
  <c r="D377" i="2"/>
  <c r="C379" i="2" l="1"/>
  <c r="D378" i="2"/>
  <c r="C380" i="2" l="1"/>
  <c r="D379" i="2"/>
  <c r="C381" i="2" l="1"/>
  <c r="D380" i="2"/>
  <c r="C382" i="2" l="1"/>
  <c r="D381" i="2"/>
  <c r="C383" i="2" l="1"/>
  <c r="D382" i="2"/>
  <c r="C384" i="2" l="1"/>
  <c r="D383" i="2"/>
  <c r="C385" i="2" l="1"/>
  <c r="D384" i="2"/>
  <c r="C386" i="2" l="1"/>
  <c r="D385" i="2"/>
  <c r="C387" i="2" l="1"/>
  <c r="D386" i="2"/>
  <c r="C388" i="2" l="1"/>
  <c r="D387" i="2"/>
  <c r="C389" i="2" l="1"/>
  <c r="D388" i="2"/>
  <c r="C390" i="2" l="1"/>
  <c r="D389" i="2"/>
  <c r="C391" i="2" l="1"/>
  <c r="D390" i="2"/>
  <c r="C392" i="2" l="1"/>
  <c r="D391" i="2"/>
  <c r="C393" i="2" l="1"/>
  <c r="D392" i="2"/>
  <c r="C394" i="2" l="1"/>
  <c r="D393" i="2"/>
  <c r="C395" i="2" l="1"/>
  <c r="D394" i="2"/>
  <c r="C396" i="2" l="1"/>
  <c r="D395" i="2"/>
  <c r="C397" i="2" l="1"/>
  <c r="D396" i="2"/>
  <c r="C398" i="2" l="1"/>
  <c r="D397" i="2"/>
  <c r="C399" i="2" l="1"/>
  <c r="D398" i="2"/>
  <c r="C400" i="2" l="1"/>
  <c r="D399" i="2"/>
  <c r="C401" i="2" l="1"/>
  <c r="D400" i="2"/>
  <c r="C402" i="2" l="1"/>
  <c r="D401" i="2"/>
  <c r="C403" i="2" l="1"/>
  <c r="D402" i="2"/>
  <c r="C404" i="2" l="1"/>
  <c r="D403" i="2"/>
  <c r="C405" i="2" l="1"/>
  <c r="D404" i="2"/>
  <c r="C406" i="2" l="1"/>
  <c r="D405" i="2"/>
  <c r="C407" i="2" l="1"/>
  <c r="D406" i="2"/>
  <c r="C408" i="2" l="1"/>
  <c r="D407" i="2"/>
  <c r="C409" i="2" l="1"/>
  <c r="D408" i="2"/>
  <c r="C410" i="2" l="1"/>
  <c r="D409" i="2"/>
  <c r="C411" i="2" l="1"/>
  <c r="D410" i="2"/>
  <c r="C412" i="2" l="1"/>
  <c r="D411" i="2"/>
  <c r="C413" i="2" l="1"/>
  <c r="D412" i="2"/>
  <c r="C414" i="2" l="1"/>
  <c r="D413" i="2"/>
  <c r="C415" i="2" l="1"/>
  <c r="D414" i="2"/>
  <c r="C416" i="2" l="1"/>
  <c r="D415" i="2"/>
  <c r="C417" i="2" l="1"/>
  <c r="D416" i="2"/>
  <c r="C418" i="2" l="1"/>
  <c r="D417" i="2"/>
  <c r="C419" i="2" l="1"/>
  <c r="D418" i="2"/>
  <c r="C420" i="2" l="1"/>
  <c r="D419" i="2"/>
  <c r="C421" i="2" l="1"/>
  <c r="D420" i="2"/>
  <c r="C422" i="2" l="1"/>
  <c r="D421" i="2"/>
  <c r="C423" i="2" l="1"/>
  <c r="D422" i="2"/>
  <c r="C424" i="2" l="1"/>
  <c r="D423" i="2"/>
  <c r="C425" i="2" l="1"/>
  <c r="D424" i="2"/>
  <c r="C426" i="2" l="1"/>
  <c r="D425" i="2"/>
  <c r="C427" i="2" l="1"/>
  <c r="D426" i="2"/>
  <c r="C428" i="2" l="1"/>
  <c r="D427" i="2"/>
  <c r="C429" i="2" l="1"/>
  <c r="D428" i="2"/>
  <c r="D429" i="2" l="1"/>
  <c r="C430" i="2"/>
  <c r="C431" i="2" l="1"/>
  <c r="D430" i="2"/>
  <c r="C432" i="2" l="1"/>
  <c r="D431" i="2"/>
  <c r="C433" i="2" l="1"/>
  <c r="D432" i="2"/>
  <c r="C434" i="2" l="1"/>
  <c r="D433" i="2"/>
  <c r="C435" i="2" l="1"/>
  <c r="D434" i="2"/>
  <c r="C436" i="2" l="1"/>
  <c r="D435" i="2"/>
  <c r="C437" i="2" l="1"/>
  <c r="D436" i="2"/>
  <c r="C438" i="2" l="1"/>
  <c r="D437" i="2"/>
  <c r="C439" i="2" l="1"/>
  <c r="D438" i="2"/>
  <c r="C440" i="2" l="1"/>
  <c r="D439" i="2"/>
  <c r="C441" i="2" l="1"/>
  <c r="D440" i="2"/>
  <c r="C442" i="2" l="1"/>
  <c r="D441" i="2"/>
  <c r="C443" i="2" l="1"/>
  <c r="D442" i="2"/>
  <c r="C444" i="2" l="1"/>
  <c r="D443" i="2"/>
  <c r="C445" i="2" l="1"/>
  <c r="D444" i="2"/>
  <c r="C446" i="2" l="1"/>
  <c r="D445" i="2"/>
  <c r="C447" i="2" l="1"/>
  <c r="D446" i="2"/>
  <c r="C448" i="2" l="1"/>
  <c r="D447" i="2"/>
  <c r="C449" i="2" l="1"/>
  <c r="D448" i="2"/>
  <c r="C450" i="2" l="1"/>
  <c r="D449" i="2"/>
  <c r="C451" i="2" l="1"/>
  <c r="D450" i="2"/>
  <c r="C452" i="2" l="1"/>
  <c r="D451" i="2"/>
  <c r="C453" i="2" l="1"/>
  <c r="D452" i="2"/>
  <c r="C454" i="2" l="1"/>
  <c r="D453" i="2"/>
  <c r="C455" i="2" l="1"/>
  <c r="D454" i="2"/>
  <c r="C456" i="2" l="1"/>
  <c r="D455" i="2"/>
  <c r="C457" i="2" l="1"/>
  <c r="D456" i="2"/>
  <c r="C458" i="2" l="1"/>
  <c r="D457" i="2"/>
  <c r="C459" i="2" l="1"/>
  <c r="D458" i="2"/>
  <c r="C460" i="2" l="1"/>
  <c r="D459" i="2"/>
  <c r="C461" i="2" l="1"/>
  <c r="D460" i="2"/>
  <c r="C462" i="2" l="1"/>
  <c r="D461" i="2"/>
  <c r="C463" i="2" l="1"/>
  <c r="D462" i="2"/>
  <c r="C464" i="2" l="1"/>
  <c r="D463" i="2"/>
  <c r="C465" i="2" l="1"/>
  <c r="D464" i="2"/>
  <c r="C466" i="2" l="1"/>
  <c r="D465" i="2"/>
  <c r="C467" i="2" l="1"/>
  <c r="D466" i="2"/>
  <c r="C468" i="2" l="1"/>
  <c r="D467" i="2"/>
  <c r="C469" i="2" l="1"/>
  <c r="D468" i="2"/>
  <c r="C470" i="2" l="1"/>
  <c r="D469" i="2"/>
  <c r="C471" i="2" l="1"/>
  <c r="D470" i="2"/>
  <c r="C472" i="2" l="1"/>
  <c r="D471" i="2"/>
  <c r="D472" i="2" l="1"/>
  <c r="C473" i="2"/>
  <c r="C474" i="2" l="1"/>
  <c r="D473" i="2"/>
  <c r="C475" i="2" l="1"/>
  <c r="D474" i="2"/>
  <c r="C476" i="2" l="1"/>
  <c r="D475" i="2"/>
  <c r="C477" i="2" l="1"/>
  <c r="D476" i="2"/>
  <c r="D477" i="2" l="1"/>
  <c r="C478" i="2"/>
  <c r="C479" i="2" l="1"/>
  <c r="D478" i="2"/>
  <c r="C480" i="2" l="1"/>
  <c r="D479" i="2"/>
  <c r="D480" i="2" l="1"/>
  <c r="C481" i="2"/>
  <c r="C482" i="2" l="1"/>
  <c r="D481" i="2"/>
  <c r="C483" i="2" l="1"/>
  <c r="D482" i="2"/>
  <c r="C484" i="2" l="1"/>
  <c r="D483" i="2"/>
  <c r="C485" i="2" l="1"/>
  <c r="D484" i="2"/>
  <c r="C486" i="2" l="1"/>
  <c r="D485" i="2"/>
  <c r="D486" i="2" l="1"/>
  <c r="C487" i="2"/>
  <c r="C488" i="2" l="1"/>
  <c r="D487" i="2"/>
  <c r="D488" i="2" l="1"/>
  <c r="C489" i="2"/>
  <c r="C490" i="2" l="1"/>
  <c r="D489" i="2"/>
  <c r="C491" i="2" l="1"/>
  <c r="D490" i="2"/>
  <c r="C492" i="2" l="1"/>
  <c r="D491" i="2"/>
  <c r="C493" i="2" l="1"/>
  <c r="D492" i="2"/>
  <c r="C494" i="2" l="1"/>
  <c r="D493" i="2"/>
  <c r="C495" i="2" l="1"/>
  <c r="D494" i="2"/>
  <c r="C496" i="2" l="1"/>
  <c r="D495" i="2"/>
  <c r="D496" i="2" l="1"/>
  <c r="C497" i="2"/>
  <c r="C498" i="2" l="1"/>
  <c r="D497" i="2"/>
  <c r="C499" i="2" l="1"/>
  <c r="D498" i="2"/>
  <c r="C500" i="2" l="1"/>
  <c r="D499" i="2"/>
  <c r="C501" i="2" l="1"/>
  <c r="D500" i="2"/>
  <c r="C502" i="2" l="1"/>
  <c r="D501" i="2"/>
  <c r="C503" i="2" l="1"/>
  <c r="D502" i="2"/>
  <c r="C504" i="2" l="1"/>
  <c r="D503" i="2"/>
  <c r="D504" i="2" l="1"/>
  <c r="C505" i="2"/>
  <c r="D505" i="2" l="1"/>
  <c r="C506" i="2"/>
  <c r="C507" i="2" l="1"/>
  <c r="D506" i="2"/>
  <c r="C508" i="2" l="1"/>
  <c r="D507" i="2"/>
  <c r="C509" i="2" l="1"/>
  <c r="D508" i="2"/>
  <c r="C510" i="2" l="1"/>
  <c r="D509" i="2"/>
  <c r="C511" i="2" l="1"/>
  <c r="D510" i="2"/>
  <c r="C512" i="2" l="1"/>
  <c r="D511" i="2"/>
  <c r="D512" i="2" l="1"/>
  <c r="C513" i="2"/>
  <c r="C514" i="2" l="1"/>
  <c r="D513" i="2"/>
  <c r="D514" i="2" l="1"/>
  <c r="C515" i="2"/>
  <c r="C516" i="2" l="1"/>
  <c r="D515" i="2"/>
  <c r="C517" i="2" l="1"/>
  <c r="D516" i="2"/>
  <c r="C518" i="2" l="1"/>
  <c r="D517" i="2"/>
  <c r="C519" i="2" l="1"/>
  <c r="D518" i="2"/>
  <c r="C520" i="2" l="1"/>
  <c r="D519" i="2"/>
  <c r="D520" i="2" l="1"/>
  <c r="C521" i="2"/>
  <c r="C522" i="2" l="1"/>
  <c r="D521" i="2"/>
  <c r="C523" i="2" l="1"/>
  <c r="D522" i="2"/>
  <c r="D523" i="2" l="1"/>
  <c r="C524" i="2"/>
  <c r="C525" i="2" l="1"/>
  <c r="D524" i="2"/>
  <c r="C526" i="2" l="1"/>
  <c r="D525" i="2"/>
  <c r="C527" i="2" l="1"/>
  <c r="D526" i="2"/>
  <c r="C528" i="2" l="1"/>
  <c r="D527" i="2"/>
  <c r="D528" i="2" l="1"/>
  <c r="C529" i="2"/>
  <c r="C530" i="2" l="1"/>
  <c r="D529" i="2"/>
  <c r="C531" i="2" l="1"/>
  <c r="D530" i="2"/>
  <c r="C532" i="2" l="1"/>
  <c r="D531" i="2"/>
  <c r="D532" i="2" l="1"/>
  <c r="C533" i="2"/>
  <c r="C534" i="2" l="1"/>
  <c r="D533" i="2"/>
  <c r="C535" i="2" l="1"/>
  <c r="D534" i="2"/>
  <c r="C536" i="2" l="1"/>
  <c r="D535" i="2"/>
  <c r="D536" i="2" l="1"/>
  <c r="C537" i="2"/>
  <c r="C538" i="2" l="1"/>
  <c r="D537" i="2"/>
  <c r="C539" i="2" l="1"/>
  <c r="D538" i="2"/>
  <c r="C540" i="2" l="1"/>
  <c r="D539" i="2"/>
  <c r="C541" i="2" l="1"/>
  <c r="D540" i="2"/>
  <c r="D541" i="2" l="1"/>
  <c r="C542" i="2"/>
  <c r="C543" i="2" l="1"/>
  <c r="D542" i="2"/>
  <c r="C544" i="2" l="1"/>
  <c r="D543" i="2"/>
  <c r="D544" i="2" l="1"/>
  <c r="C545" i="2"/>
  <c r="C546" i="2" l="1"/>
  <c r="D545" i="2"/>
  <c r="C547" i="2" l="1"/>
  <c r="D546" i="2"/>
  <c r="C548" i="2" l="1"/>
  <c r="D547" i="2"/>
  <c r="C549" i="2" l="1"/>
  <c r="D548" i="2"/>
  <c r="C550" i="2" l="1"/>
  <c r="D549" i="2"/>
  <c r="D550" i="2" l="1"/>
  <c r="C551" i="2"/>
  <c r="C552" i="2" l="1"/>
  <c r="D551" i="2"/>
  <c r="D552" i="2" l="1"/>
  <c r="C553" i="2"/>
  <c r="C554" i="2" l="1"/>
  <c r="D553" i="2"/>
  <c r="C555" i="2" l="1"/>
  <c r="D554" i="2"/>
  <c r="C556" i="2" l="1"/>
  <c r="D555" i="2"/>
  <c r="C557" i="2" l="1"/>
  <c r="D556" i="2"/>
  <c r="C558" i="2" l="1"/>
  <c r="D557" i="2"/>
  <c r="C559" i="2" l="1"/>
  <c r="D558" i="2"/>
  <c r="C560" i="2" l="1"/>
  <c r="D559" i="2"/>
  <c r="D560" i="2" l="1"/>
  <c r="C561" i="2"/>
  <c r="C562" i="2" l="1"/>
  <c r="D561" i="2"/>
  <c r="C563" i="2" l="1"/>
  <c r="D562" i="2"/>
  <c r="C564" i="2" l="1"/>
  <c r="D563" i="2"/>
  <c r="C565" i="2" l="1"/>
  <c r="D564" i="2"/>
  <c r="C566" i="2" l="1"/>
  <c r="D565" i="2"/>
  <c r="C567" i="2" l="1"/>
  <c r="D566" i="2"/>
  <c r="C568" i="2" l="1"/>
  <c r="D567" i="2"/>
  <c r="D568" i="2" l="1"/>
  <c r="C569" i="2"/>
  <c r="D569" i="2" l="1"/>
  <c r="C570" i="2"/>
  <c r="C571" i="2" l="1"/>
  <c r="D570" i="2"/>
  <c r="C572" i="2" l="1"/>
  <c r="D571" i="2"/>
  <c r="C573" i="2" l="1"/>
  <c r="D572" i="2"/>
  <c r="C574" i="2" l="1"/>
  <c r="D573" i="2"/>
  <c r="C575" i="2" l="1"/>
  <c r="D574" i="2"/>
  <c r="C576" i="2" l="1"/>
  <c r="D575" i="2"/>
  <c r="D576" i="2" l="1"/>
  <c r="C577" i="2"/>
  <c r="C578" i="2" l="1"/>
  <c r="D577" i="2"/>
  <c r="D578" i="2" l="1"/>
  <c r="C579" i="2"/>
  <c r="C580" i="2" l="1"/>
  <c r="D579" i="2"/>
  <c r="C581" i="2" l="1"/>
  <c r="D580" i="2"/>
  <c r="C582" i="2" l="1"/>
  <c r="D581" i="2"/>
  <c r="C583" i="2" l="1"/>
  <c r="D582" i="2"/>
  <c r="C584" i="2" l="1"/>
  <c r="D583" i="2"/>
  <c r="D584" i="2" l="1"/>
  <c r="C585" i="2"/>
  <c r="C586" i="2" l="1"/>
  <c r="D585" i="2"/>
  <c r="C587" i="2" l="1"/>
  <c r="D586" i="2"/>
  <c r="C588" i="2" l="1"/>
  <c r="D587" i="2"/>
  <c r="C589" i="2" l="1"/>
  <c r="D588" i="2"/>
  <c r="C590" i="2" l="1"/>
  <c r="D589" i="2"/>
  <c r="C591" i="2" l="1"/>
  <c r="D590" i="2"/>
  <c r="C592" i="2" l="1"/>
  <c r="D591" i="2"/>
  <c r="D592" i="2" l="1"/>
  <c r="C593" i="2"/>
  <c r="C594" i="2" l="1"/>
  <c r="D593" i="2"/>
  <c r="C595" i="2" l="1"/>
  <c r="D594" i="2"/>
  <c r="C596" i="2" l="1"/>
  <c r="D595" i="2"/>
  <c r="C597" i="2" l="1"/>
  <c r="D596" i="2"/>
  <c r="C598" i="2" l="1"/>
  <c r="D597" i="2"/>
  <c r="C599" i="2" l="1"/>
  <c r="D598" i="2"/>
  <c r="C600" i="2" l="1"/>
  <c r="D599" i="2"/>
  <c r="D600" i="2" l="1"/>
  <c r="C601" i="2"/>
  <c r="C602" i="2" l="1"/>
  <c r="D601" i="2"/>
  <c r="C603" i="2" l="1"/>
  <c r="D602" i="2"/>
  <c r="C604" i="2" l="1"/>
  <c r="D603" i="2"/>
  <c r="C605" i="2" l="1"/>
  <c r="D604" i="2"/>
  <c r="C606" i="2" l="1"/>
  <c r="D605" i="2"/>
  <c r="C607" i="2" l="1"/>
  <c r="D606" i="2"/>
  <c r="C608" i="2" l="1"/>
  <c r="D607" i="2"/>
  <c r="D608" i="2" l="1"/>
  <c r="C609" i="2"/>
  <c r="C610" i="2" l="1"/>
  <c r="D609" i="2"/>
  <c r="C611" i="2" l="1"/>
  <c r="D610" i="2"/>
  <c r="C612" i="2" l="1"/>
  <c r="D611" i="2"/>
  <c r="C613" i="2" l="1"/>
  <c r="D612" i="2"/>
  <c r="C614" i="2" l="1"/>
  <c r="D613" i="2"/>
  <c r="C615" i="2" l="1"/>
  <c r="D614" i="2"/>
  <c r="C616" i="2" l="1"/>
  <c r="D615" i="2"/>
  <c r="D616" i="2" l="1"/>
  <c r="C617" i="2"/>
  <c r="C618" i="2" l="1"/>
  <c r="D617" i="2"/>
  <c r="C619" i="2" l="1"/>
  <c r="D618" i="2"/>
  <c r="C620" i="2" l="1"/>
  <c r="D619" i="2"/>
  <c r="C621" i="2" l="1"/>
  <c r="D620" i="2"/>
  <c r="C622" i="2" l="1"/>
  <c r="D621" i="2"/>
  <c r="C623" i="2" l="1"/>
  <c r="D622" i="2"/>
  <c r="C624" i="2" l="1"/>
  <c r="D623" i="2"/>
  <c r="D624" i="2" l="1"/>
  <c r="C625" i="2"/>
  <c r="C626" i="2" l="1"/>
  <c r="D625" i="2"/>
  <c r="D626" i="2" l="1"/>
  <c r="C627" i="2"/>
  <c r="C628" i="2" l="1"/>
  <c r="D627" i="2"/>
  <c r="C629" i="2" l="1"/>
  <c r="D628" i="2"/>
  <c r="C630" i="2" l="1"/>
  <c r="D629" i="2"/>
  <c r="C631" i="2" l="1"/>
  <c r="D630" i="2"/>
  <c r="C632" i="2" l="1"/>
  <c r="D631" i="2"/>
  <c r="D632" i="2" l="1"/>
  <c r="C633" i="2"/>
  <c r="C634" i="2" l="1"/>
  <c r="D633" i="2"/>
  <c r="C635" i="2" l="1"/>
  <c r="D634" i="2"/>
  <c r="C636" i="2" l="1"/>
  <c r="D635" i="2"/>
  <c r="C637" i="2" l="1"/>
  <c r="D636" i="2"/>
  <c r="C638" i="2" l="1"/>
  <c r="D637" i="2"/>
  <c r="C639" i="2" l="1"/>
  <c r="D638" i="2"/>
  <c r="C640" i="2" l="1"/>
  <c r="D639" i="2"/>
  <c r="D640" i="2" l="1"/>
  <c r="C641" i="2"/>
  <c r="D641" i="2" l="1"/>
  <c r="C642" i="2"/>
  <c r="C643" i="2" l="1"/>
  <c r="D642" i="2"/>
  <c r="C644" i="2" l="1"/>
  <c r="D643" i="2"/>
  <c r="C645" i="2" l="1"/>
  <c r="D644" i="2"/>
  <c r="C646" i="2" l="1"/>
  <c r="D645" i="2"/>
  <c r="C647" i="2" l="1"/>
  <c r="D646" i="2"/>
  <c r="C648" i="2" l="1"/>
  <c r="D647" i="2"/>
  <c r="D648" i="2" l="1"/>
  <c r="C649" i="2"/>
  <c r="C650" i="2" l="1"/>
  <c r="D649" i="2"/>
  <c r="C651" i="2" l="1"/>
  <c r="D650" i="2"/>
  <c r="C652" i="2" l="1"/>
  <c r="D651" i="2"/>
  <c r="C653" i="2" l="1"/>
  <c r="D652" i="2"/>
  <c r="C654" i="2" l="1"/>
  <c r="D653" i="2"/>
  <c r="C655" i="2" l="1"/>
  <c r="D654" i="2"/>
  <c r="C656" i="2" l="1"/>
  <c r="D655" i="2"/>
  <c r="D656" i="2" l="1"/>
  <c r="C657" i="2"/>
  <c r="D657" i="2" l="1"/>
  <c r="C658" i="2"/>
  <c r="C659" i="2" l="1"/>
  <c r="D658" i="2"/>
  <c r="D659" i="2" l="1"/>
  <c r="C660" i="2"/>
  <c r="C661" i="2" l="1"/>
  <c r="D660" i="2"/>
  <c r="C662" i="2" l="1"/>
  <c r="D661" i="2"/>
  <c r="C663" i="2" l="1"/>
  <c r="D662" i="2"/>
  <c r="C664" i="2" l="1"/>
  <c r="D663" i="2"/>
  <c r="D664" i="2" l="1"/>
  <c r="C665" i="2"/>
  <c r="C666" i="2" l="1"/>
  <c r="D665" i="2"/>
  <c r="C667" i="2" l="1"/>
  <c r="D666" i="2"/>
  <c r="D667" i="2" l="1"/>
  <c r="C668" i="2"/>
  <c r="C669" i="2" l="1"/>
  <c r="D668" i="2"/>
  <c r="C670" i="2" l="1"/>
  <c r="D669" i="2"/>
  <c r="C671" i="2" l="1"/>
  <c r="D670" i="2"/>
  <c r="C672" i="2" l="1"/>
  <c r="D671" i="2"/>
  <c r="D672" i="2" l="1"/>
  <c r="C673" i="2"/>
  <c r="C674" i="2" l="1"/>
  <c r="D673" i="2"/>
  <c r="D674" i="2" l="1"/>
  <c r="C675" i="2"/>
  <c r="D675" i="2" l="1"/>
  <c r="C676" i="2"/>
  <c r="C677" i="2" l="1"/>
  <c r="D676" i="2"/>
  <c r="C678" i="2" l="1"/>
  <c r="D677" i="2"/>
  <c r="C679" i="2" l="1"/>
  <c r="D678" i="2"/>
  <c r="C680" i="2" l="1"/>
  <c r="D679" i="2"/>
  <c r="D680" i="2" l="1"/>
  <c r="C681" i="2"/>
  <c r="C682" i="2" l="1"/>
  <c r="D681" i="2"/>
  <c r="D682" i="2" l="1"/>
  <c r="C683" i="2"/>
  <c r="D683" i="2" l="1"/>
  <c r="C684" i="2"/>
  <c r="C685" i="2" l="1"/>
  <c r="D684" i="2"/>
  <c r="C686" i="2" l="1"/>
  <c r="D685" i="2"/>
  <c r="C687" i="2" l="1"/>
  <c r="D686" i="2"/>
  <c r="C688" i="2" l="1"/>
  <c r="D687" i="2"/>
  <c r="D688" i="2" l="1"/>
  <c r="C689" i="2"/>
  <c r="C690" i="2" l="1"/>
  <c r="D689" i="2"/>
  <c r="C691" i="2" l="1"/>
  <c r="D690" i="2"/>
  <c r="C692" i="2" l="1"/>
  <c r="D691" i="2"/>
  <c r="C693" i="2" l="1"/>
  <c r="D692" i="2"/>
  <c r="C694" i="2" l="1"/>
  <c r="D693" i="2"/>
  <c r="C695" i="2" l="1"/>
  <c r="D694" i="2"/>
  <c r="C696" i="2" l="1"/>
  <c r="D695" i="2"/>
  <c r="D696" i="2" l="1"/>
  <c r="C697" i="2"/>
  <c r="C698" i="2" l="1"/>
  <c r="D697" i="2"/>
  <c r="C699" i="2" l="1"/>
  <c r="D698" i="2"/>
  <c r="C700" i="2" l="1"/>
  <c r="D699" i="2"/>
  <c r="C701" i="2" l="1"/>
  <c r="D700" i="2"/>
  <c r="C702" i="2" l="1"/>
  <c r="D701" i="2"/>
  <c r="C703" i="2" l="1"/>
  <c r="D702" i="2"/>
  <c r="C704" i="2" l="1"/>
  <c r="D703" i="2"/>
  <c r="D704" i="2" l="1"/>
  <c r="C705" i="2"/>
  <c r="C706" i="2" l="1"/>
  <c r="D705" i="2"/>
  <c r="C707" i="2" l="1"/>
  <c r="D706" i="2"/>
  <c r="C708" i="2" l="1"/>
  <c r="D707" i="2"/>
  <c r="C709" i="2" l="1"/>
  <c r="D708" i="2"/>
  <c r="C710" i="2" l="1"/>
  <c r="D709" i="2"/>
  <c r="C711" i="2" l="1"/>
  <c r="D710" i="2"/>
  <c r="C712" i="2" l="1"/>
  <c r="D711" i="2"/>
  <c r="D712" i="2" l="1"/>
  <c r="C713" i="2"/>
  <c r="D713" i="2" l="1"/>
  <c r="C714" i="2"/>
  <c r="C715" i="2" l="1"/>
  <c r="D714" i="2"/>
  <c r="C716" i="2" l="1"/>
  <c r="D715" i="2"/>
  <c r="C717" i="2" l="1"/>
  <c r="D716" i="2"/>
  <c r="C718" i="2" l="1"/>
  <c r="D717" i="2"/>
  <c r="C719" i="2" l="1"/>
  <c r="D718" i="2"/>
  <c r="C720" i="2" l="1"/>
  <c r="D719" i="2"/>
  <c r="D720" i="2" l="1"/>
  <c r="C721" i="2"/>
  <c r="C722" i="2" l="1"/>
  <c r="D721" i="2"/>
  <c r="C723" i="2" l="1"/>
  <c r="D722" i="2"/>
  <c r="C724" i="2" l="1"/>
  <c r="D723" i="2"/>
  <c r="C725" i="2" l="1"/>
  <c r="D724" i="2"/>
  <c r="C726" i="2" l="1"/>
  <c r="D725" i="2"/>
  <c r="C727" i="2" l="1"/>
  <c r="D726" i="2"/>
  <c r="C728" i="2" l="1"/>
  <c r="D727" i="2"/>
  <c r="D728" i="2" l="1"/>
  <c r="C729" i="2"/>
  <c r="C730" i="2" l="1"/>
  <c r="D729" i="2"/>
  <c r="C731" i="2" l="1"/>
  <c r="D730" i="2"/>
  <c r="C732" i="2" l="1"/>
  <c r="D731" i="2"/>
  <c r="C733" i="2" l="1"/>
  <c r="D732" i="2"/>
  <c r="C734" i="2" l="1"/>
  <c r="D733" i="2"/>
  <c r="C735" i="2" l="1"/>
  <c r="D734" i="2"/>
  <c r="C736" i="2" l="1"/>
  <c r="D735" i="2"/>
  <c r="D736" i="2" l="1"/>
  <c r="C737" i="2"/>
  <c r="C738" i="2" l="1"/>
  <c r="D737" i="2"/>
  <c r="C739" i="2" l="1"/>
  <c r="D738" i="2"/>
  <c r="C740" i="2" l="1"/>
  <c r="D739" i="2"/>
  <c r="C741" i="2" l="1"/>
  <c r="D740" i="2"/>
  <c r="C742" i="2" l="1"/>
  <c r="D741" i="2"/>
  <c r="C743" i="2" l="1"/>
  <c r="D742" i="2"/>
  <c r="C744" i="2" l="1"/>
  <c r="D743" i="2"/>
  <c r="D744" i="2" l="1"/>
  <c r="C745" i="2"/>
  <c r="C746" i="2" l="1"/>
  <c r="D745" i="2"/>
  <c r="C747" i="2" l="1"/>
  <c r="D746" i="2"/>
  <c r="C748" i="2" l="1"/>
  <c r="D747" i="2"/>
  <c r="C749" i="2" l="1"/>
  <c r="D748" i="2"/>
  <c r="C750" i="2" l="1"/>
  <c r="D749" i="2"/>
  <c r="C751" i="2" l="1"/>
  <c r="D750" i="2"/>
  <c r="C752" i="2" l="1"/>
  <c r="D751" i="2"/>
  <c r="D752" i="2" l="1"/>
  <c r="C753" i="2"/>
  <c r="C754" i="2" l="1"/>
  <c r="D753" i="2"/>
  <c r="C755" i="2" l="1"/>
  <c r="D754" i="2"/>
  <c r="C756" i="2" l="1"/>
  <c r="D755" i="2"/>
  <c r="C757" i="2" l="1"/>
  <c r="D756" i="2"/>
  <c r="C758" i="2" l="1"/>
  <c r="D757" i="2"/>
  <c r="C759" i="2" l="1"/>
  <c r="D758" i="2"/>
  <c r="C760" i="2" l="1"/>
  <c r="D759" i="2"/>
  <c r="D760" i="2" l="1"/>
  <c r="C761" i="2"/>
  <c r="C762" i="2" l="1"/>
  <c r="D761" i="2"/>
  <c r="C763" i="2" l="1"/>
  <c r="D762" i="2"/>
  <c r="C764" i="2" l="1"/>
  <c r="D763" i="2"/>
  <c r="C765" i="2" l="1"/>
  <c r="D764" i="2"/>
  <c r="C766" i="2" l="1"/>
  <c r="D765" i="2"/>
  <c r="C767" i="2" l="1"/>
  <c r="D766" i="2"/>
  <c r="C768" i="2" l="1"/>
  <c r="D767" i="2"/>
  <c r="D768" i="2" l="1"/>
  <c r="C769" i="2"/>
  <c r="C770" i="2" l="1"/>
  <c r="D769" i="2"/>
  <c r="C771" i="2" l="1"/>
  <c r="D770" i="2"/>
  <c r="C772" i="2" l="1"/>
  <c r="D771" i="2"/>
  <c r="C773" i="2" l="1"/>
  <c r="D772" i="2"/>
  <c r="C774" i="2" l="1"/>
  <c r="D773" i="2"/>
  <c r="C775" i="2" l="1"/>
  <c r="D774" i="2"/>
  <c r="C776" i="2" l="1"/>
  <c r="D775" i="2"/>
  <c r="D776" i="2" l="1"/>
  <c r="C777" i="2"/>
  <c r="C778" i="2" l="1"/>
  <c r="D777" i="2"/>
  <c r="C779" i="2" l="1"/>
  <c r="D778" i="2"/>
  <c r="C780" i="2" l="1"/>
  <c r="D779" i="2"/>
  <c r="C781" i="2" l="1"/>
  <c r="D780" i="2"/>
  <c r="C782" i="2" l="1"/>
  <c r="D781" i="2"/>
  <c r="C783" i="2" l="1"/>
  <c r="D782" i="2"/>
  <c r="C784" i="2" l="1"/>
  <c r="D783" i="2"/>
  <c r="D784" i="2" l="1"/>
  <c r="C785" i="2"/>
  <c r="C786" i="2" l="1"/>
  <c r="D785" i="2"/>
  <c r="C787" i="2" l="1"/>
  <c r="D786" i="2"/>
  <c r="C788" i="2" l="1"/>
  <c r="D787" i="2"/>
  <c r="C789" i="2" l="1"/>
  <c r="D788" i="2"/>
  <c r="C790" i="2" l="1"/>
  <c r="D789" i="2"/>
  <c r="C791" i="2" l="1"/>
  <c r="D790" i="2"/>
  <c r="C792" i="2" l="1"/>
  <c r="D791" i="2"/>
  <c r="D792" i="2" l="1"/>
  <c r="C793" i="2"/>
  <c r="C794" i="2" l="1"/>
  <c r="D793" i="2"/>
  <c r="C795" i="2" l="1"/>
  <c r="D794" i="2"/>
  <c r="C796" i="2" l="1"/>
  <c r="D795" i="2"/>
  <c r="C797" i="2" l="1"/>
  <c r="D796" i="2"/>
  <c r="C798" i="2" l="1"/>
  <c r="D797" i="2"/>
  <c r="C799" i="2" l="1"/>
  <c r="D798" i="2"/>
  <c r="C800" i="2" l="1"/>
  <c r="D799" i="2"/>
  <c r="D800" i="2" l="1"/>
  <c r="C801" i="2"/>
  <c r="C802" i="2" l="1"/>
  <c r="D801" i="2"/>
  <c r="C803" i="2" l="1"/>
  <c r="D802" i="2"/>
  <c r="C804" i="2" l="1"/>
  <c r="D803" i="2"/>
  <c r="C805" i="2" l="1"/>
  <c r="D804" i="2"/>
  <c r="C806" i="2" l="1"/>
  <c r="D805" i="2"/>
  <c r="C807" i="2" l="1"/>
  <c r="D806" i="2"/>
  <c r="C808" i="2" l="1"/>
  <c r="D807" i="2"/>
  <c r="D808" i="2" l="1"/>
  <c r="C809" i="2"/>
  <c r="C810" i="2" l="1"/>
  <c r="D809" i="2"/>
  <c r="C811" i="2" l="1"/>
  <c r="D810" i="2"/>
  <c r="C812" i="2" l="1"/>
  <c r="D811" i="2"/>
  <c r="C813" i="2" l="1"/>
  <c r="D812" i="2"/>
  <c r="C814" i="2" l="1"/>
  <c r="D813" i="2"/>
  <c r="C815" i="2" l="1"/>
  <c r="D814" i="2"/>
  <c r="C816" i="2" l="1"/>
  <c r="D815" i="2"/>
  <c r="D816" i="2" l="1"/>
  <c r="C817" i="2"/>
  <c r="C818" i="2" l="1"/>
  <c r="D817" i="2"/>
  <c r="C819" i="2" l="1"/>
  <c r="D818" i="2"/>
  <c r="C820" i="2" l="1"/>
  <c r="D819" i="2"/>
  <c r="C821" i="2" l="1"/>
  <c r="D820" i="2"/>
  <c r="C822" i="2" l="1"/>
  <c r="D821" i="2"/>
  <c r="C823" i="2" l="1"/>
  <c r="D822" i="2"/>
  <c r="C824" i="2" l="1"/>
  <c r="D823" i="2"/>
  <c r="D824" i="2" l="1"/>
  <c r="C825" i="2"/>
  <c r="C826" i="2" l="1"/>
  <c r="D825" i="2"/>
  <c r="C827" i="2" l="1"/>
  <c r="D826" i="2"/>
  <c r="C828" i="2" l="1"/>
  <c r="D827" i="2"/>
  <c r="C829" i="2" l="1"/>
  <c r="D828" i="2"/>
  <c r="C830" i="2" l="1"/>
  <c r="D829" i="2"/>
  <c r="C831" i="2" l="1"/>
  <c r="D830" i="2"/>
  <c r="C832" i="2" l="1"/>
  <c r="D831" i="2"/>
  <c r="D832" i="2" l="1"/>
  <c r="C833" i="2"/>
  <c r="C834" i="2" l="1"/>
  <c r="D833" i="2"/>
  <c r="C835" i="2" l="1"/>
  <c r="D834" i="2"/>
  <c r="C836" i="2" l="1"/>
  <c r="D835" i="2"/>
  <c r="C837" i="2" l="1"/>
  <c r="D836" i="2"/>
  <c r="C838" i="2" l="1"/>
  <c r="D837" i="2"/>
  <c r="C839" i="2" l="1"/>
  <c r="D838" i="2"/>
  <c r="C840" i="2" l="1"/>
  <c r="D839" i="2"/>
  <c r="D840" i="2" l="1"/>
  <c r="C841" i="2"/>
  <c r="C842" i="2" l="1"/>
  <c r="D841" i="2"/>
  <c r="C843" i="2" l="1"/>
  <c r="D842" i="2"/>
  <c r="C844" i="2" l="1"/>
  <c r="D843" i="2"/>
  <c r="C845" i="2" l="1"/>
  <c r="D844" i="2"/>
  <c r="C846" i="2" l="1"/>
  <c r="D845" i="2"/>
  <c r="C847" i="2" l="1"/>
  <c r="D846" i="2"/>
  <c r="C848" i="2" l="1"/>
  <c r="D847" i="2"/>
  <c r="D848" i="2" l="1"/>
  <c r="C849" i="2"/>
  <c r="C850" i="2" l="1"/>
  <c r="D849" i="2"/>
  <c r="C851" i="2" l="1"/>
  <c r="D850" i="2"/>
  <c r="C852" i="2" l="1"/>
  <c r="D851" i="2"/>
  <c r="C853" i="2" l="1"/>
  <c r="D852" i="2"/>
  <c r="C854" i="2" l="1"/>
  <c r="D853" i="2"/>
  <c r="C855" i="2" l="1"/>
  <c r="D854" i="2"/>
  <c r="C856" i="2" l="1"/>
  <c r="D855" i="2"/>
  <c r="D856" i="2" l="1"/>
  <c r="C857" i="2"/>
  <c r="C858" i="2" l="1"/>
  <c r="D857" i="2"/>
  <c r="C859" i="2" l="1"/>
  <c r="D858" i="2"/>
  <c r="C860" i="2" l="1"/>
  <c r="D859" i="2"/>
  <c r="C861" i="2" l="1"/>
  <c r="D860" i="2"/>
  <c r="C862" i="2" l="1"/>
  <c r="D861" i="2"/>
  <c r="C863" i="2" l="1"/>
  <c r="D862" i="2"/>
  <c r="C864" i="2" l="1"/>
  <c r="D863" i="2"/>
  <c r="D864" i="2" l="1"/>
  <c r="C865" i="2"/>
  <c r="C866" i="2" l="1"/>
  <c r="D865" i="2"/>
  <c r="C867" i="2" l="1"/>
  <c r="D866" i="2"/>
  <c r="C868" i="2" l="1"/>
  <c r="D867" i="2"/>
  <c r="C869" i="2" l="1"/>
  <c r="D868" i="2"/>
  <c r="C870" i="2" l="1"/>
  <c r="D869" i="2"/>
  <c r="C871" i="2" l="1"/>
  <c r="D870" i="2"/>
  <c r="C872" i="2" l="1"/>
  <c r="D871" i="2"/>
  <c r="D872" i="2" l="1"/>
  <c r="C873" i="2"/>
  <c r="C874" i="2" l="1"/>
  <c r="D873" i="2"/>
  <c r="C875" i="2" l="1"/>
  <c r="D874" i="2"/>
  <c r="C876" i="2" l="1"/>
  <c r="D875" i="2"/>
  <c r="C877" i="2" l="1"/>
  <c r="D876" i="2"/>
  <c r="C878" i="2" l="1"/>
  <c r="D877" i="2"/>
  <c r="C879" i="2" l="1"/>
  <c r="D878" i="2"/>
  <c r="C880" i="2" l="1"/>
  <c r="D879" i="2"/>
  <c r="D880" i="2" l="1"/>
  <c r="C881" i="2"/>
  <c r="C882" i="2" l="1"/>
  <c r="D881" i="2"/>
  <c r="C883" i="2" l="1"/>
  <c r="D882" i="2"/>
  <c r="C884" i="2" l="1"/>
  <c r="D883" i="2"/>
  <c r="C885" i="2" l="1"/>
  <c r="D884" i="2"/>
  <c r="C886" i="2" l="1"/>
  <c r="D885" i="2"/>
  <c r="C887" i="2" l="1"/>
  <c r="D886" i="2"/>
  <c r="C888" i="2" l="1"/>
  <c r="D887" i="2"/>
  <c r="D888" i="2" l="1"/>
  <c r="C889" i="2"/>
  <c r="C890" i="2" l="1"/>
  <c r="D889" i="2"/>
  <c r="C891" i="2" l="1"/>
  <c r="D890" i="2"/>
  <c r="C892" i="2" l="1"/>
  <c r="D891" i="2"/>
  <c r="C893" i="2" l="1"/>
  <c r="D892" i="2"/>
  <c r="C894" i="2" l="1"/>
  <c r="D893" i="2"/>
  <c r="C895" i="2" l="1"/>
  <c r="D894" i="2"/>
  <c r="C896" i="2" l="1"/>
  <c r="D895" i="2"/>
  <c r="D896" i="2" l="1"/>
  <c r="C897" i="2"/>
  <c r="C898" i="2" l="1"/>
  <c r="D897" i="2"/>
  <c r="C899" i="2" l="1"/>
  <c r="D898" i="2"/>
  <c r="C900" i="2" l="1"/>
  <c r="D899" i="2"/>
  <c r="C901" i="2" l="1"/>
  <c r="D900" i="2"/>
  <c r="C902" i="2" l="1"/>
  <c r="D901" i="2"/>
  <c r="C903" i="2" l="1"/>
  <c r="D902" i="2"/>
  <c r="C904" i="2" l="1"/>
  <c r="D903" i="2"/>
  <c r="D904" i="2" l="1"/>
  <c r="C905" i="2"/>
  <c r="C906" i="2" l="1"/>
  <c r="D905" i="2"/>
  <c r="C907" i="2" l="1"/>
  <c r="D906" i="2"/>
  <c r="C908" i="2" l="1"/>
  <c r="D907" i="2"/>
  <c r="C909" i="2" l="1"/>
  <c r="D908" i="2"/>
  <c r="C910" i="2" l="1"/>
  <c r="D909" i="2"/>
  <c r="C911" i="2" l="1"/>
  <c r="D910" i="2"/>
  <c r="C912" i="2" l="1"/>
  <c r="D911" i="2"/>
  <c r="D912" i="2" l="1"/>
  <c r="C913" i="2"/>
  <c r="C914" i="2" l="1"/>
  <c r="D913" i="2"/>
  <c r="C915" i="2" l="1"/>
  <c r="D914" i="2"/>
  <c r="C916" i="2" l="1"/>
  <c r="D915" i="2"/>
  <c r="C917" i="2" l="1"/>
  <c r="D916" i="2"/>
  <c r="C918" i="2" l="1"/>
  <c r="D917" i="2"/>
  <c r="C919" i="2" l="1"/>
  <c r="D918" i="2"/>
  <c r="C920" i="2" l="1"/>
  <c r="D919" i="2"/>
  <c r="D920" i="2" l="1"/>
  <c r="C921" i="2"/>
  <c r="C922" i="2" l="1"/>
  <c r="D921" i="2"/>
  <c r="C923" i="2" l="1"/>
  <c r="D922" i="2"/>
  <c r="C924" i="2" l="1"/>
  <c r="D923" i="2"/>
  <c r="C925" i="2" l="1"/>
  <c r="D924" i="2"/>
  <c r="C926" i="2" l="1"/>
  <c r="D925" i="2"/>
  <c r="C927" i="2" l="1"/>
  <c r="D926" i="2"/>
  <c r="C928" i="2" l="1"/>
  <c r="D927" i="2"/>
  <c r="D928" i="2" l="1"/>
  <c r="C929" i="2"/>
  <c r="C930" i="2" l="1"/>
  <c r="D929" i="2"/>
  <c r="C931" i="2" l="1"/>
  <c r="D930" i="2"/>
  <c r="C932" i="2" l="1"/>
  <c r="D931" i="2"/>
  <c r="C933" i="2" l="1"/>
  <c r="D932" i="2"/>
  <c r="C934" i="2" l="1"/>
  <c r="D933" i="2"/>
  <c r="C935" i="2" l="1"/>
  <c r="D934" i="2"/>
  <c r="C936" i="2" l="1"/>
  <c r="D935" i="2"/>
  <c r="D936" i="2" l="1"/>
  <c r="C937" i="2"/>
  <c r="C938" i="2" l="1"/>
  <c r="D937" i="2"/>
  <c r="C939" i="2" l="1"/>
  <c r="D938" i="2"/>
  <c r="C940" i="2" l="1"/>
  <c r="D939" i="2"/>
  <c r="C941" i="2" l="1"/>
  <c r="D940" i="2"/>
  <c r="C942" i="2" l="1"/>
  <c r="D941" i="2"/>
  <c r="C943" i="2" l="1"/>
  <c r="D942" i="2"/>
  <c r="C944" i="2" l="1"/>
  <c r="D943" i="2"/>
  <c r="D944" i="2" l="1"/>
  <c r="C945" i="2"/>
  <c r="C946" i="2" l="1"/>
  <c r="D945" i="2"/>
  <c r="C947" i="2" l="1"/>
  <c r="D946" i="2"/>
  <c r="C948" i="2" l="1"/>
  <c r="D947" i="2"/>
  <c r="C949" i="2" l="1"/>
  <c r="D948" i="2"/>
  <c r="C950" i="2" l="1"/>
  <c r="D949" i="2"/>
  <c r="C951" i="2" l="1"/>
  <c r="D950" i="2"/>
  <c r="C952" i="2" l="1"/>
  <c r="D951" i="2"/>
  <c r="D952" i="2" l="1"/>
  <c r="C953" i="2"/>
  <c r="C954" i="2" l="1"/>
  <c r="D953" i="2"/>
  <c r="C955" i="2" l="1"/>
  <c r="D954" i="2"/>
  <c r="C956" i="2" l="1"/>
  <c r="D955" i="2"/>
  <c r="C957" i="2" l="1"/>
  <c r="D956" i="2"/>
  <c r="C958" i="2" l="1"/>
  <c r="D957" i="2"/>
  <c r="C959" i="2" l="1"/>
  <c r="D958" i="2"/>
  <c r="C960" i="2" l="1"/>
  <c r="D959" i="2"/>
  <c r="D960" i="2" l="1"/>
  <c r="C961" i="2"/>
  <c r="C962" i="2" l="1"/>
  <c r="D961" i="2"/>
  <c r="C963" i="2" l="1"/>
  <c r="D962" i="2"/>
  <c r="C964" i="2" l="1"/>
  <c r="D963" i="2"/>
  <c r="C965" i="2" l="1"/>
  <c r="D964" i="2"/>
  <c r="C966" i="2" l="1"/>
  <c r="D965" i="2"/>
  <c r="C967" i="2" l="1"/>
  <c r="D966" i="2"/>
  <c r="C968" i="2" l="1"/>
  <c r="D967" i="2"/>
  <c r="D968" i="2" l="1"/>
  <c r="C969" i="2"/>
  <c r="C970" i="2" l="1"/>
  <c r="D969" i="2"/>
  <c r="C971" i="2" l="1"/>
  <c r="D970" i="2"/>
  <c r="C972" i="2" l="1"/>
  <c r="D971" i="2"/>
  <c r="C973" i="2" l="1"/>
  <c r="D972" i="2"/>
  <c r="C974" i="2" l="1"/>
  <c r="D973" i="2"/>
  <c r="C975" i="2" l="1"/>
  <c r="D974" i="2"/>
  <c r="C976" i="2" l="1"/>
  <c r="D975" i="2"/>
  <c r="D976" i="2" l="1"/>
  <c r="C977" i="2"/>
  <c r="C978" i="2" l="1"/>
  <c r="D977" i="2"/>
  <c r="C979" i="2" l="1"/>
  <c r="D978" i="2"/>
  <c r="C980" i="2" l="1"/>
  <c r="D979" i="2"/>
  <c r="C981" i="2" l="1"/>
  <c r="D980" i="2"/>
  <c r="C982" i="2" l="1"/>
  <c r="D981" i="2"/>
  <c r="C983" i="2" l="1"/>
  <c r="D982" i="2"/>
  <c r="C984" i="2" l="1"/>
  <c r="D983" i="2"/>
  <c r="D984" i="2" l="1"/>
  <c r="C985" i="2"/>
  <c r="C986" i="2" l="1"/>
  <c r="D985" i="2"/>
  <c r="C987" i="2" l="1"/>
  <c r="D986" i="2"/>
  <c r="C988" i="2" l="1"/>
  <c r="D987" i="2"/>
  <c r="C989" i="2" l="1"/>
  <c r="D988" i="2"/>
  <c r="C990" i="2" l="1"/>
  <c r="D989" i="2"/>
  <c r="C991" i="2" l="1"/>
  <c r="D990" i="2"/>
  <c r="C992" i="2" l="1"/>
  <c r="D991" i="2"/>
  <c r="D992" i="2" l="1"/>
  <c r="C993" i="2"/>
  <c r="C994" i="2" l="1"/>
  <c r="D993" i="2"/>
  <c r="C995" i="2" l="1"/>
  <c r="D994" i="2"/>
  <c r="C996" i="2" l="1"/>
  <c r="D995" i="2"/>
  <c r="C997" i="2" l="1"/>
  <c r="D996" i="2"/>
  <c r="C998" i="2" l="1"/>
  <c r="D997" i="2"/>
  <c r="C999" i="2" l="1"/>
  <c r="D998" i="2"/>
  <c r="C1000" i="2" l="1"/>
  <c r="D999" i="2"/>
  <c r="D1000" i="2" l="1"/>
  <c r="C1001" i="2"/>
  <c r="C1002" i="2" l="1"/>
  <c r="D1001" i="2"/>
  <c r="C1003" i="2" l="1"/>
  <c r="D1002" i="2"/>
  <c r="C1004" i="2" l="1"/>
  <c r="D1003" i="2"/>
  <c r="C1005" i="2" l="1"/>
  <c r="D1004" i="2"/>
  <c r="C1006" i="2" l="1"/>
  <c r="D1005" i="2"/>
  <c r="C1007" i="2" l="1"/>
  <c r="D1006" i="2"/>
  <c r="C1008" i="2" l="1"/>
  <c r="D1007" i="2"/>
  <c r="D1008" i="2" l="1"/>
  <c r="C1009" i="2"/>
  <c r="C1010" i="2" l="1"/>
  <c r="D1009" i="2"/>
  <c r="C1011" i="2" l="1"/>
  <c r="D1010" i="2"/>
  <c r="C1012" i="2" l="1"/>
  <c r="D1011" i="2"/>
  <c r="C1013" i="2" l="1"/>
  <c r="D1012" i="2"/>
  <c r="C1014" i="2" l="1"/>
  <c r="D1013" i="2"/>
  <c r="C1015" i="2" l="1"/>
  <c r="D1014" i="2"/>
  <c r="C1016" i="2" l="1"/>
  <c r="D1015" i="2"/>
  <c r="D1016" i="2" l="1"/>
  <c r="C1017" i="2"/>
  <c r="C1018" i="2" l="1"/>
  <c r="D1017" i="2"/>
  <c r="C1019" i="2" l="1"/>
  <c r="D1018" i="2"/>
  <c r="C1020" i="2" l="1"/>
  <c r="D1019" i="2"/>
  <c r="C1021" i="2" l="1"/>
  <c r="D1020" i="2"/>
  <c r="C1022" i="2" l="1"/>
  <c r="D1021" i="2"/>
  <c r="C1023" i="2" l="1"/>
  <c r="D1022" i="2"/>
  <c r="C1024" i="2" l="1"/>
  <c r="D1023" i="2"/>
  <c r="D1024" i="2" l="1"/>
  <c r="C1025" i="2"/>
  <c r="C1026" i="2" l="1"/>
  <c r="D1025" i="2"/>
  <c r="C1027" i="2" l="1"/>
  <c r="D1026" i="2"/>
  <c r="C1028" i="2" l="1"/>
  <c r="D1027" i="2"/>
  <c r="C1029" i="2" l="1"/>
  <c r="D1028" i="2"/>
  <c r="C1030" i="2" l="1"/>
  <c r="D1029" i="2"/>
  <c r="C1031" i="2" l="1"/>
  <c r="D1030" i="2"/>
  <c r="C1032" i="2" l="1"/>
  <c r="D1031" i="2"/>
  <c r="D1032" i="2" l="1"/>
  <c r="C1033" i="2"/>
  <c r="C1034" i="2" l="1"/>
  <c r="D1033" i="2"/>
  <c r="C1035" i="2" l="1"/>
  <c r="D1034" i="2"/>
  <c r="C1036" i="2" l="1"/>
  <c r="D1035" i="2"/>
  <c r="C1037" i="2" l="1"/>
  <c r="D1036" i="2"/>
  <c r="C1038" i="2" l="1"/>
  <c r="D1037" i="2"/>
  <c r="C1039" i="2" l="1"/>
  <c r="D1038" i="2"/>
  <c r="C1040" i="2" l="1"/>
  <c r="D1039" i="2"/>
  <c r="D1040" i="2" l="1"/>
  <c r="C1041" i="2"/>
  <c r="C1042" i="2" l="1"/>
  <c r="D1041" i="2"/>
  <c r="C1043" i="2" l="1"/>
  <c r="D1042" i="2"/>
  <c r="C1044" i="2" l="1"/>
  <c r="D1043" i="2"/>
  <c r="C1045" i="2" l="1"/>
  <c r="D1044" i="2"/>
  <c r="C1046" i="2" l="1"/>
  <c r="D1045" i="2"/>
  <c r="C1047" i="2" l="1"/>
  <c r="D1046" i="2"/>
  <c r="C1048" i="2" l="1"/>
  <c r="D1047" i="2"/>
  <c r="D1048" i="2" l="1"/>
  <c r="C1049" i="2"/>
  <c r="C1050" i="2" l="1"/>
  <c r="D1049" i="2"/>
  <c r="C1051" i="2" l="1"/>
  <c r="D1050" i="2"/>
  <c r="C1052" i="2" l="1"/>
  <c r="D1051" i="2"/>
  <c r="C1053" i="2" l="1"/>
  <c r="D1052" i="2"/>
  <c r="C1054" i="2" l="1"/>
  <c r="D1053" i="2"/>
  <c r="C1055" i="2" l="1"/>
  <c r="D1054" i="2"/>
  <c r="C1056" i="2" l="1"/>
  <c r="D1055" i="2"/>
  <c r="D1056" i="2" l="1"/>
  <c r="C1057" i="2"/>
  <c r="C1058" i="2" l="1"/>
  <c r="D1057" i="2"/>
  <c r="C1059" i="2" l="1"/>
  <c r="D1058" i="2"/>
  <c r="C1060" i="2" l="1"/>
  <c r="D1059" i="2"/>
  <c r="C1061" i="2" l="1"/>
  <c r="D1060" i="2"/>
  <c r="C1062" i="2" l="1"/>
  <c r="D1061" i="2"/>
  <c r="C1063" i="2" l="1"/>
  <c r="D1062" i="2"/>
  <c r="C1064" i="2" l="1"/>
  <c r="D1063" i="2"/>
  <c r="D1064" i="2" l="1"/>
  <c r="C1065" i="2"/>
  <c r="C1066" i="2" l="1"/>
  <c r="D1065" i="2"/>
  <c r="C1067" i="2" l="1"/>
  <c r="D1066" i="2"/>
  <c r="C1068" i="2" l="1"/>
  <c r="D1067" i="2"/>
  <c r="C1069" i="2" l="1"/>
  <c r="D1068" i="2"/>
  <c r="C1070" i="2" l="1"/>
  <c r="D1069" i="2"/>
  <c r="C1071" i="2" l="1"/>
  <c r="D1070" i="2"/>
  <c r="C1072" i="2" l="1"/>
  <c r="D1071" i="2"/>
  <c r="D1072" i="2" l="1"/>
  <c r="C1073" i="2"/>
  <c r="C1074" i="2" l="1"/>
  <c r="D1073" i="2"/>
  <c r="C1075" i="2" l="1"/>
  <c r="D1074" i="2"/>
  <c r="C1076" i="2" l="1"/>
  <c r="D1075" i="2"/>
  <c r="C1077" i="2" l="1"/>
  <c r="D1076" i="2"/>
  <c r="C1078" i="2" l="1"/>
  <c r="D1077" i="2"/>
  <c r="C1079" i="2" l="1"/>
  <c r="D1078" i="2"/>
  <c r="C1080" i="2" l="1"/>
  <c r="D1079" i="2"/>
  <c r="D1080" i="2" l="1"/>
  <c r="C1081" i="2"/>
  <c r="C1082" i="2" l="1"/>
  <c r="D1081" i="2"/>
  <c r="C1083" i="2" l="1"/>
  <c r="D1082" i="2"/>
  <c r="C1084" i="2" l="1"/>
  <c r="D1083" i="2"/>
  <c r="C1085" i="2" l="1"/>
  <c r="D1084" i="2"/>
  <c r="C1086" i="2" l="1"/>
  <c r="D1085" i="2"/>
  <c r="C1087" i="2" l="1"/>
  <c r="D1086" i="2"/>
  <c r="C1088" i="2" l="1"/>
  <c r="D1087" i="2"/>
  <c r="D1088" i="2" l="1"/>
  <c r="C1089" i="2"/>
  <c r="C1090" i="2" l="1"/>
  <c r="D1089" i="2"/>
  <c r="C1091" i="2" l="1"/>
  <c r="D1090" i="2"/>
  <c r="C1092" i="2" l="1"/>
  <c r="D1091" i="2"/>
  <c r="C1093" i="2" l="1"/>
  <c r="D1092" i="2"/>
  <c r="C1094" i="2" l="1"/>
  <c r="D1093" i="2"/>
  <c r="C1095" i="2" l="1"/>
  <c r="D1094" i="2"/>
  <c r="C1096" i="2" l="1"/>
  <c r="D1095" i="2"/>
  <c r="D1096" i="2" l="1"/>
  <c r="C1097" i="2"/>
  <c r="C1098" i="2" l="1"/>
  <c r="D1097" i="2"/>
  <c r="C1099" i="2" l="1"/>
  <c r="D1098" i="2"/>
  <c r="C1100" i="2" l="1"/>
  <c r="D1099" i="2"/>
  <c r="C1101" i="2" l="1"/>
  <c r="D1100" i="2"/>
  <c r="C1102" i="2" l="1"/>
  <c r="D1101" i="2"/>
  <c r="C1103" i="2" l="1"/>
  <c r="D1102" i="2"/>
  <c r="C1104" i="2" l="1"/>
  <c r="D1103" i="2"/>
  <c r="D1104" i="2" l="1"/>
  <c r="C1105" i="2"/>
  <c r="C1106" i="2" l="1"/>
  <c r="D1105" i="2"/>
  <c r="C1107" i="2" l="1"/>
  <c r="D1106" i="2"/>
  <c r="C1108" i="2" l="1"/>
  <c r="D1107" i="2"/>
  <c r="C1109" i="2" l="1"/>
  <c r="D1108" i="2"/>
  <c r="C1110" i="2" l="1"/>
  <c r="D1109" i="2"/>
  <c r="C1111" i="2" l="1"/>
  <c r="D1110" i="2"/>
  <c r="C1112" i="2" l="1"/>
  <c r="D1111" i="2"/>
  <c r="D1112" i="2" l="1"/>
  <c r="C1113" i="2"/>
  <c r="C1114" i="2" l="1"/>
  <c r="D1113" i="2"/>
  <c r="C1115" i="2" l="1"/>
  <c r="D1114" i="2"/>
  <c r="C1116" i="2" l="1"/>
  <c r="D1115" i="2"/>
  <c r="C1117" i="2" l="1"/>
  <c r="D1116" i="2"/>
  <c r="C1118" i="2" l="1"/>
  <c r="D1117" i="2"/>
  <c r="C1119" i="2" l="1"/>
  <c r="D1118" i="2"/>
  <c r="C1120" i="2" l="1"/>
  <c r="D1119" i="2"/>
  <c r="D1120" i="2" l="1"/>
  <c r="C1121" i="2"/>
  <c r="C1122" i="2" l="1"/>
  <c r="D1121" i="2"/>
  <c r="C1123" i="2" l="1"/>
  <c r="D1122" i="2"/>
  <c r="C1124" i="2" l="1"/>
  <c r="D1123" i="2"/>
  <c r="C1125" i="2" l="1"/>
  <c r="D1124" i="2"/>
  <c r="C1126" i="2" l="1"/>
  <c r="D1125" i="2"/>
  <c r="C1127" i="2" l="1"/>
  <c r="D1126" i="2"/>
  <c r="C1128" i="2" l="1"/>
  <c r="D1127" i="2"/>
  <c r="D1128" i="2" l="1"/>
  <c r="C1129" i="2"/>
  <c r="C1130" i="2" l="1"/>
  <c r="D1129" i="2"/>
  <c r="C1131" i="2" l="1"/>
  <c r="D1130" i="2"/>
  <c r="C1132" i="2" l="1"/>
  <c r="D1131" i="2"/>
  <c r="C1133" i="2" l="1"/>
  <c r="D1132" i="2"/>
  <c r="C1134" i="2" l="1"/>
  <c r="D1133" i="2"/>
  <c r="C1135" i="2" l="1"/>
  <c r="D1134" i="2"/>
  <c r="C1136" i="2" l="1"/>
  <c r="D1135" i="2"/>
  <c r="D1136" i="2" l="1"/>
  <c r="C1137" i="2"/>
  <c r="C1138" i="2" l="1"/>
  <c r="D1137" i="2"/>
  <c r="C1139" i="2" l="1"/>
  <c r="D1138" i="2"/>
  <c r="C1140" i="2" l="1"/>
  <c r="D1139" i="2"/>
  <c r="C1141" i="2" l="1"/>
  <c r="D1140" i="2"/>
  <c r="C1142" i="2" l="1"/>
  <c r="D1141" i="2"/>
  <c r="C1143" i="2" l="1"/>
  <c r="D1142" i="2"/>
  <c r="C1144" i="2" l="1"/>
  <c r="D1144" i="2" s="1"/>
  <c r="J138" i="2" s="1"/>
  <c r="D114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henry@mhforce.com</author>
    <author>tc={EE62E675-87AA-41C0-A3C7-62EBB7B3282C}</author>
    <author>henry zumbrun</author>
  </authors>
  <commentList>
    <comment ref="D4" authorId="0" shapeId="0" xr:uid="{C9284AA1-8957-478C-AC12-DCCBB468E902}">
      <text>
        <r>
          <rPr>
            <b/>
            <sz val="9"/>
            <color indexed="81"/>
            <rFont val="Tahoma"/>
            <family val="2"/>
          </rPr>
          <t>henry@mhforce.com:</t>
        </r>
        <r>
          <rPr>
            <sz val="9"/>
            <color indexed="81"/>
            <rFont val="Tahoma"/>
            <family val="2"/>
          </rPr>
          <t xml:space="preserve">
Enter The Force Applied Value Here
</t>
        </r>
      </text>
    </comment>
    <comment ref="D5" authorId="0" shapeId="0" xr:uid="{DF269283-CA7E-4E7F-90A9-829C273B8301}">
      <text>
        <r>
          <rPr>
            <b/>
            <sz val="9"/>
            <color indexed="81"/>
            <rFont val="Tahoma"/>
            <family val="2"/>
          </rPr>
          <t>henry@mhforce.com:</t>
        </r>
        <r>
          <rPr>
            <sz val="9"/>
            <color indexed="81"/>
            <rFont val="Tahoma"/>
            <family val="2"/>
          </rPr>
          <t xml:space="preserve">
Enter What The Unit Under Test Reads When The Force Applied The Value Entered Above
</t>
        </r>
      </text>
    </comment>
    <comment ref="D6" authorId="0" shapeId="0" xr:uid="{57A84FCB-F6C9-4441-A893-05486AC792D7}">
      <text>
        <r>
          <rPr>
            <b/>
            <sz val="9"/>
            <color indexed="81"/>
            <rFont val="Tahoma"/>
            <family val="2"/>
          </rPr>
          <t>henry@mhforce.com:</t>
        </r>
        <r>
          <rPr>
            <sz val="9"/>
            <color indexed="81"/>
            <rFont val="Tahoma"/>
            <family val="2"/>
          </rPr>
          <t xml:space="preserve">
This line is for the tolerance of what is being calibrated.  This can be Accuracy or Tolerance Required </t>
        </r>
      </text>
    </comment>
    <comment ref="D7" authorId="0" shapeId="0" xr:uid="{0CED79C5-DDAD-4EFD-8A1D-F3305F5D7248}">
      <text>
        <r>
          <rPr>
            <b/>
            <sz val="9"/>
            <color indexed="81"/>
            <rFont val="Tahoma"/>
            <family val="2"/>
          </rPr>
          <t>henry@mhforce.com:</t>
        </r>
        <r>
          <rPr>
            <sz val="9"/>
            <color indexed="81"/>
            <rFont val="Tahoma"/>
            <family val="2"/>
          </rPr>
          <t xml:space="preserve">
This Cell Is For The Resolution Of The Unit Under Test
</t>
        </r>
      </text>
    </comment>
    <comment ref="E7" authorId="0" shapeId="0" xr:uid="{9E237E3F-F0A4-4CA3-AC6F-89CA4B261253}">
      <text>
        <r>
          <rPr>
            <b/>
            <sz val="9"/>
            <color indexed="81"/>
            <rFont val="Tahoma"/>
            <family val="2"/>
          </rPr>
          <t>henry@mhforce.com:</t>
        </r>
        <r>
          <rPr>
            <sz val="9"/>
            <color indexed="81"/>
            <rFont val="Tahoma"/>
            <family val="2"/>
          </rPr>
          <t xml:space="preserve">
Some Accuracy Specifications List Accuracy As A Percentage Plus 1 Count.  If The Tolerance Is A Value Plus A Count, Then Choose Yes</t>
        </r>
      </text>
    </comment>
    <comment ref="AM7" authorId="1" shapeId="0" xr:uid="{EE62E675-87AA-41C0-A3C7-62EBB7B3282C}">
      <text>
        <t>[Threaded comment]
Your version of Excel allows you to read this threaded comment; however, any edits to it will get removed if the file is opened in a newer version of Excel. Learn more: https://go.microsoft.com/fwlink/?linkid=870924
Comment:
    This is the formula to solve for the MU required for the TUR entered</t>
      </text>
    </comment>
    <comment ref="D8" authorId="0" shapeId="0" xr:uid="{A09AA301-14BD-438A-9BD2-78BD3AD9BD81}">
      <text>
        <r>
          <rPr>
            <b/>
            <sz val="9"/>
            <color indexed="81"/>
            <rFont val="Tahoma"/>
            <family val="2"/>
          </rPr>
          <t>henry@mhforce.com:</t>
        </r>
        <r>
          <rPr>
            <sz val="9"/>
            <color indexed="81"/>
            <rFont val="Tahoma"/>
            <family val="2"/>
          </rPr>
          <t xml:space="preserve">
This Cell Is To Enter The Repeatability of The Unit Being Calibrated.  Repeatability Is Found By Taking The Standard Deviation Of Repeated Measurements.
</t>
        </r>
      </text>
    </comment>
    <comment ref="F10" authorId="0" shapeId="0" xr:uid="{D230531D-3AC4-4A67-BB1F-7CA61CB8F840}">
      <text>
        <r>
          <rPr>
            <b/>
            <sz val="9"/>
            <color indexed="81"/>
            <rFont val="Tahoma"/>
            <family val="2"/>
          </rPr>
          <t>henry@mhforce.com:</t>
        </r>
        <r>
          <rPr>
            <sz val="9"/>
            <color indexed="81"/>
            <rFont val="Tahoma"/>
            <family val="2"/>
          </rPr>
          <t xml:space="preserve">
K = The Coverage Factor The Lab Performing The Calibration Used To Ensure 95 % Confidence.  If This is Not Known, Using 2  Is A Conservative Approach</t>
        </r>
      </text>
    </comment>
    <comment ref="D12" authorId="2" shapeId="0" xr:uid="{D08DA369-E2A3-4E8A-B6D6-7568E37EBE5A}">
      <text>
        <r>
          <rPr>
            <b/>
            <sz val="9"/>
            <color indexed="81"/>
            <rFont val="Tahoma"/>
            <family val="2"/>
          </rPr>
          <t>henry zumbrun:</t>
        </r>
        <r>
          <rPr>
            <sz val="9"/>
            <color indexed="81"/>
            <rFont val="Tahoma"/>
            <family val="2"/>
          </rPr>
          <t xml:space="preserve">
Enter the desired risk level.  For most applications the recommendation is 2 % PFA</t>
        </r>
      </text>
    </comment>
    <comment ref="D13" authorId="0" shapeId="0" xr:uid="{2C0B7622-080D-4BB6-8A1F-F46ABD55C4AE}">
      <text>
        <r>
          <rPr>
            <b/>
            <sz val="9"/>
            <color indexed="81"/>
            <rFont val="Tahoma"/>
            <family val="2"/>
          </rPr>
          <t>henry@mhforce.com:</t>
        </r>
        <r>
          <rPr>
            <sz val="9"/>
            <color indexed="81"/>
            <rFont val="Tahoma"/>
            <family val="2"/>
          </rPr>
          <t xml:space="preserve">
CMC is the Calibration and Measurement Capability Of The Lab Performing The Calibration
</t>
        </r>
      </text>
    </comment>
    <comment ref="F13" authorId="0" shapeId="0" xr:uid="{C11BDC2D-CCF9-44A0-AC96-DEDEA9CDC53C}">
      <text>
        <r>
          <rPr>
            <b/>
            <sz val="9"/>
            <color indexed="81"/>
            <rFont val="Tahoma"/>
            <family val="2"/>
          </rPr>
          <t>henry@mhforce.com:</t>
        </r>
        <r>
          <rPr>
            <sz val="9"/>
            <color indexed="81"/>
            <rFont val="Tahoma"/>
            <family val="2"/>
          </rPr>
          <t xml:space="preserve">
K = The Coverage Factor The Lab Performing The Calibration Used To Ensure 95 % Confidence.  If This is Not Known, Using  k = 1.96 typically yields 95 % Confidence</t>
        </r>
      </text>
    </comment>
  </commentList>
</comments>
</file>

<file path=xl/sharedStrings.xml><?xml version="1.0" encoding="utf-8"?>
<sst xmlns="http://schemas.openxmlformats.org/spreadsheetml/2006/main" count="206" uniqueCount="139">
  <si>
    <t>Measurement Risk: Probability of False Accept (PFA)  Worksheet</t>
  </si>
  <si>
    <t xml:space="preserve">Validation </t>
  </si>
  <si>
    <t>Std u</t>
  </si>
  <si>
    <t>CMC</t>
  </si>
  <si>
    <t>RES</t>
  </si>
  <si>
    <t>REP</t>
  </si>
  <si>
    <t>OTHER</t>
  </si>
  <si>
    <t>SUMSQ</t>
  </si>
  <si>
    <t>SQRT</t>
  </si>
  <si>
    <t>u</t>
  </si>
  <si>
    <t>U</t>
  </si>
  <si>
    <t>Tol</t>
  </si>
  <si>
    <t>Tol/2</t>
  </si>
  <si>
    <t>TUR</t>
  </si>
  <si>
    <t>Enter Information in this color cell</t>
  </si>
  <si>
    <t>Rep UUT</t>
  </si>
  <si>
    <t>MH</t>
  </si>
  <si>
    <t>Nominal Value</t>
  </si>
  <si>
    <t>Other</t>
  </si>
  <si>
    <t>Inst Reading</t>
  </si>
  <si>
    <t>Tol UUT % of Reading</t>
  </si>
  <si>
    <t>Plus 1 count ?</t>
  </si>
  <si>
    <t>Info to calculate TUR Requires at the top of the sheet</t>
  </si>
  <si>
    <t>Res UUT</t>
  </si>
  <si>
    <t>no</t>
  </si>
  <si>
    <t xml:space="preserve">Spec ± </t>
  </si>
  <si>
    <t xml:space="preserve">CMC Required </t>
  </si>
  <si>
    <t>Note: Leave repeatability at zero if accounted for in CMC</t>
  </si>
  <si>
    <t xml:space="preserve">Res </t>
  </si>
  <si>
    <t>Other  %</t>
  </si>
  <si>
    <t>MU</t>
  </si>
  <si>
    <t>mu</t>
  </si>
  <si>
    <t xml:space="preserve">Rep </t>
  </si>
  <si>
    <t>round</t>
  </si>
  <si>
    <t>Desired TUR X:1</t>
  </si>
  <si>
    <t>k=</t>
  </si>
  <si>
    <t xml:space="preserve">TUR </t>
  </si>
  <si>
    <t>Desired Measurement Confidence</t>
  </si>
  <si>
    <t>Risk Level % PFA</t>
  </si>
  <si>
    <t>Sigma Level</t>
  </si>
  <si>
    <t>Morehouse CMC  %</t>
  </si>
  <si>
    <t xml:space="preserve">Other CMC </t>
  </si>
  <si>
    <t>Information for Tables</t>
  </si>
  <si>
    <t xml:space="preserve">Capacity </t>
  </si>
  <si>
    <t>Req Tolerance</t>
  </si>
  <si>
    <t>LSL</t>
  </si>
  <si>
    <t>USL</t>
  </si>
  <si>
    <t>Std Unc</t>
  </si>
  <si>
    <t>Exp Unc</t>
  </si>
  <si>
    <t>Total Risk</t>
  </si>
  <si>
    <t>stddev</t>
  </si>
  <si>
    <t>Variable</t>
  </si>
  <si>
    <t>Locked</t>
  </si>
  <si>
    <t>Change CMC from Morehouse to other CMC Line is used for the graph below</t>
  </si>
  <si>
    <t>Resolution</t>
  </si>
  <si>
    <t>Repeatability</t>
  </si>
  <si>
    <t>yes</t>
  </si>
  <si>
    <t xml:space="preserve">Reading </t>
  </si>
  <si>
    <t>of applied</t>
  </si>
  <si>
    <t>Full Scale</t>
  </si>
  <si>
    <t>Note: Upper and Lower Risk needs to be less than 2 % to make a stament of comliance</t>
  </si>
  <si>
    <t>Acceptance Limit ±</t>
  </si>
  <si>
    <t>Lower specification Limit</t>
  </si>
  <si>
    <t>Upper Specification Limit</t>
  </si>
  <si>
    <t>Measured Value</t>
  </si>
  <si>
    <t>Confidence</t>
  </si>
  <si>
    <t>Measurement Error</t>
  </si>
  <si>
    <t>Std. Uncert. (k=1)</t>
  </si>
  <si>
    <t>Upper Limit Risk</t>
  </si>
  <si>
    <t>Lower Limit Risk</t>
  </si>
  <si>
    <t>TUR =</t>
  </si>
  <si>
    <t>Cpk=</t>
  </si>
  <si>
    <t>TAR=</t>
  </si>
  <si>
    <t xml:space="preserve">Simple Guard Band (Subtract Uncertainty) </t>
  </si>
  <si>
    <t>Note: Unprotect Password is basic password</t>
  </si>
  <si>
    <t>Guard Band LSL</t>
  </si>
  <si>
    <t>Guard Band USL</t>
  </si>
  <si>
    <t>Percent of Spec</t>
  </si>
  <si>
    <t xml:space="preserve">Guard Band Limits for Risk of </t>
  </si>
  <si>
    <t xml:space="preserve">Controls to see effects of Resolution, Repeatability, and CMC </t>
  </si>
  <si>
    <t xml:space="preserve">Vary Resolution </t>
  </si>
  <si>
    <t>Vary Repeatability</t>
  </si>
  <si>
    <t>Vary CMC</t>
  </si>
  <si>
    <t xml:space="preserve">How good does the reference standard need to be to comply with less than 2 % total risk? </t>
  </si>
  <si>
    <t>CpK</t>
  </si>
  <si>
    <t xml:space="preserve">TAR </t>
  </si>
  <si>
    <t>Upper Risk</t>
  </si>
  <si>
    <t xml:space="preserve">Lower Risk </t>
  </si>
  <si>
    <t>Disclaimer: This template is for simplified calculation of PFA compliments of E=mc3 Solutions and Morehouse Instrument Company who assumes no responsibility or liability for any unintentional errors.  It remains the users responsibility to validate and verify the calculations.  This workbook was developed by Henry Zumbrun (Morehouse) &amp; Dilip Shah (E=mc3 Solutions)</t>
  </si>
  <si>
    <t>Lower Specification Limit</t>
  </si>
  <si>
    <t>Z540.3 Method 5</t>
  </si>
  <si>
    <t>Upper Guardband</t>
  </si>
  <si>
    <t>Lower Guardband</t>
  </si>
  <si>
    <t>Total Guardband Risk</t>
  </si>
  <si>
    <t>Upper Guardband Risk</t>
  </si>
  <si>
    <t>Lower Guardband Risk</t>
  </si>
  <si>
    <t>Z540.3 Method 6</t>
  </si>
  <si>
    <t>Test Uncertainty Ratio (TUR)</t>
  </si>
  <si>
    <t>0.38 x ln(TUR) - 0.54)</t>
  </si>
  <si>
    <r>
      <t>M</t>
    </r>
    <r>
      <rPr>
        <b/>
        <vertAlign val="subscript"/>
        <sz val="14"/>
        <color theme="1"/>
        <rFont val="Calibri"/>
        <family val="2"/>
        <scheme val="minor"/>
      </rPr>
      <t>2%</t>
    </r>
  </si>
  <si>
    <t>Acceptance Limit</t>
  </si>
  <si>
    <r>
      <t>U</t>
    </r>
    <r>
      <rPr>
        <b/>
        <vertAlign val="subscript"/>
        <sz val="14"/>
        <color theme="1"/>
        <rFont val="Calibri"/>
        <family val="2"/>
        <scheme val="minor"/>
      </rPr>
      <t>2%</t>
    </r>
    <r>
      <rPr>
        <b/>
        <sz val="14"/>
        <color theme="1"/>
        <rFont val="Calibri"/>
        <family val="2"/>
        <scheme val="minor"/>
      </rPr>
      <t xml:space="preserve"> Acceptance Limit</t>
    </r>
  </si>
  <si>
    <r>
      <t>L</t>
    </r>
    <r>
      <rPr>
        <b/>
        <vertAlign val="subscript"/>
        <sz val="14"/>
        <color theme="1"/>
        <rFont val="Calibri"/>
        <family val="2"/>
        <scheme val="minor"/>
      </rPr>
      <t>2%</t>
    </r>
    <r>
      <rPr>
        <b/>
        <sz val="14"/>
        <color theme="1"/>
        <rFont val="Calibri"/>
        <family val="2"/>
        <scheme val="minor"/>
      </rPr>
      <t xml:space="preserve"> Acceptance Limit</t>
    </r>
  </si>
  <si>
    <r>
      <t>U</t>
    </r>
    <r>
      <rPr>
        <b/>
        <vertAlign val="subscript"/>
        <sz val="14"/>
        <color theme="1"/>
        <rFont val="Calibri"/>
        <family val="2"/>
        <scheme val="minor"/>
      </rPr>
      <t>2%</t>
    </r>
    <r>
      <rPr>
        <b/>
        <sz val="14"/>
        <color theme="1"/>
        <rFont val="Calibri"/>
        <family val="2"/>
        <scheme val="minor"/>
      </rPr>
      <t xml:space="preserve"> PASS OR FAIL</t>
    </r>
  </si>
  <si>
    <r>
      <t>L</t>
    </r>
    <r>
      <rPr>
        <b/>
        <vertAlign val="subscript"/>
        <sz val="14"/>
        <color theme="1"/>
        <rFont val="Calibri"/>
        <family val="2"/>
        <scheme val="minor"/>
      </rPr>
      <t>2%</t>
    </r>
    <r>
      <rPr>
        <b/>
        <sz val="14"/>
        <color theme="1"/>
        <rFont val="Calibri"/>
        <family val="2"/>
        <scheme val="minor"/>
      </rPr>
      <t xml:space="preserve"> PASS OR FAIL</t>
    </r>
  </si>
  <si>
    <t>TUR For Method 6</t>
  </si>
  <si>
    <t>Data and Calculations to Generate the Above Graph(s)</t>
  </si>
  <si>
    <t>Risk Below Min. Allow.</t>
  </si>
  <si>
    <t>As-Found</t>
  </si>
  <si>
    <t>Risk Above Max. Allow.</t>
  </si>
  <si>
    <t>MV</t>
  </si>
  <si>
    <t>UM6</t>
  </si>
  <si>
    <t>LM6</t>
  </si>
  <si>
    <t>NORMAL DISTRIBUTION FUNCTION</t>
  </si>
  <si>
    <t>Increment</t>
  </si>
  <si>
    <t>Max Risk PFA</t>
  </si>
  <si>
    <t xml:space="preserve">x = </t>
  </si>
  <si>
    <t>x-axis value</t>
  </si>
  <si>
    <t xml:space="preserve">Confidence </t>
  </si>
  <si>
    <t>Norm. Dist.</t>
  </si>
  <si>
    <t xml:space="preserve">u = </t>
  </si>
  <si>
    <t>Centerline of distribution</t>
  </si>
  <si>
    <t>x</t>
  </si>
  <si>
    <t>y</t>
  </si>
  <si>
    <t xml:space="preserve">σ = </t>
  </si>
  <si>
    <t>Std. Dev.</t>
  </si>
  <si>
    <t>Spec.±</t>
  </si>
  <si>
    <t>Upper Limit</t>
  </si>
  <si>
    <t>Lower Limit</t>
  </si>
  <si>
    <t>Std Unc %</t>
  </si>
  <si>
    <t>Percent of</t>
  </si>
  <si>
    <t xml:space="preserve">In Engineering </t>
  </si>
  <si>
    <t xml:space="preserve">GB </t>
  </si>
  <si>
    <t>GB</t>
  </si>
  <si>
    <t>Spec</t>
  </si>
  <si>
    <t>Units ±</t>
  </si>
  <si>
    <t xml:space="preserve">Actual </t>
  </si>
  <si>
    <t xml:space="preserve">Uncertainty </t>
  </si>
  <si>
    <t>Enter Custom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</si>
</sst>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000%"/>
    <numFmt numFmtId="166" formatCode="0.000"/>
    <numFmt numFmtId="167" formatCode="0.000%"/>
    <numFmt numFmtId="168" formatCode="0.000000"/>
    <numFmt numFmtId="169" formatCode="0.0000"/>
    <numFmt numFmtId="170" formatCode="0.00000"/>
    <numFmt numFmtId="171" formatCode="0.00000%"/>
    <numFmt numFmtId="172" formatCode="0.0%"/>
    <numFmt numFmtId="173" formatCode="0.000\ 000"/>
  </numFmts>
  <fonts count="46">
    <font>
      <sz val="11"/>
      <color theme="1"/>
      <name val="Calibri"/>
      <family val="2"/>
      <scheme val="minor"/>
    </font>
    <font>
      <sz val="11"/>
      <color theme="1"/>
      <name val="Calibri"/>
      <family val="2"/>
      <scheme val="minor"/>
    </font>
    <font>
      <sz val="11"/>
      <color rgb="FF9C5700"/>
      <name val="Calibri"/>
      <family val="2"/>
      <scheme val="minor"/>
    </font>
    <font>
      <sz val="11"/>
      <color rgb="FF3F3F76"/>
      <name val="Calibri"/>
      <family val="2"/>
      <scheme val="minor"/>
    </font>
    <font>
      <i/>
      <sz val="11"/>
      <color rgb="FF7F7F7F"/>
      <name val="Calibri"/>
      <family val="2"/>
      <scheme val="minor"/>
    </font>
    <font>
      <b/>
      <sz val="11"/>
      <color theme="1"/>
      <name val="Calibri"/>
      <family val="2"/>
      <scheme val="minor"/>
    </font>
    <font>
      <sz val="10"/>
      <name val="Arial"/>
      <family val="2"/>
    </font>
    <font>
      <b/>
      <sz val="18"/>
      <name val="Arial"/>
      <family val="2"/>
    </font>
    <font>
      <b/>
      <sz val="20"/>
      <name val="Arial"/>
      <family val="2"/>
    </font>
    <font>
      <b/>
      <sz val="11"/>
      <color rgb="FF3F3F76"/>
      <name val="Calibri"/>
      <family val="2"/>
      <scheme val="minor"/>
    </font>
    <font>
      <sz val="12"/>
      <color rgb="FF002060"/>
      <name val="Calibri"/>
      <family val="2"/>
      <scheme val="minor"/>
    </font>
    <font>
      <sz val="12"/>
      <color rgb="FF3F3F76"/>
      <name val="Calibri"/>
      <family val="2"/>
      <scheme val="minor"/>
    </font>
    <font>
      <sz val="12"/>
      <color theme="1"/>
      <name val="Calibri"/>
      <family val="2"/>
      <scheme val="minor"/>
    </font>
    <font>
      <b/>
      <sz val="10"/>
      <name val="Arial"/>
      <family val="2"/>
    </font>
    <font>
      <b/>
      <sz val="12"/>
      <color theme="1"/>
      <name val="Calibri"/>
      <family val="2"/>
      <scheme val="minor"/>
    </font>
    <font>
      <i/>
      <sz val="12"/>
      <color rgb="FF7F7F7F"/>
      <name val="Calibri"/>
      <family val="2"/>
      <scheme val="minor"/>
    </font>
    <font>
      <i/>
      <sz val="12"/>
      <color theme="1"/>
      <name val="Calibri"/>
      <family val="2"/>
      <scheme val="minor"/>
    </font>
    <font>
      <b/>
      <i/>
      <sz val="11"/>
      <name val="Calibri"/>
      <family val="2"/>
      <scheme val="minor"/>
    </font>
    <font>
      <b/>
      <i/>
      <sz val="11"/>
      <color theme="1"/>
      <name val="Calibri"/>
      <family val="2"/>
      <scheme val="minor"/>
    </font>
    <font>
      <b/>
      <sz val="12"/>
      <color rgb="FF002060"/>
      <name val="Calibri"/>
      <family val="2"/>
      <scheme val="minor"/>
    </font>
    <font>
      <b/>
      <sz val="12"/>
      <name val="Arial"/>
      <family val="2"/>
    </font>
    <font>
      <sz val="12"/>
      <name val="Arial"/>
      <family val="2"/>
    </font>
    <font>
      <i/>
      <sz val="10"/>
      <name val="Arial"/>
      <family val="2"/>
    </font>
    <font>
      <b/>
      <sz val="12"/>
      <color theme="9" tint="-0.499984740745262"/>
      <name val="Calibri"/>
      <family val="2"/>
      <scheme val="minor"/>
    </font>
    <font>
      <b/>
      <sz val="8"/>
      <name val="Arial"/>
      <family val="2"/>
    </font>
    <font>
      <b/>
      <sz val="14"/>
      <name val="Arial"/>
      <family val="2"/>
    </font>
    <font>
      <sz val="14"/>
      <name val="Arial"/>
      <family val="2"/>
    </font>
    <font>
      <sz val="8"/>
      <name val="Arial"/>
      <family val="2"/>
    </font>
    <font>
      <b/>
      <sz val="11"/>
      <name val="Arial"/>
      <family val="2"/>
    </font>
    <font>
      <b/>
      <sz val="14"/>
      <color rgb="FFC00000"/>
      <name val="Arial"/>
      <family val="2"/>
    </font>
    <font>
      <b/>
      <sz val="14"/>
      <color theme="1"/>
      <name val="Arial"/>
      <family val="2"/>
    </font>
    <font>
      <b/>
      <sz val="11"/>
      <color rgb="FF002060"/>
      <name val="Calibri"/>
      <family val="2"/>
      <scheme val="minor"/>
    </font>
    <font>
      <sz val="10"/>
      <color theme="0"/>
      <name val="Arial"/>
      <family val="2"/>
    </font>
    <font>
      <sz val="11"/>
      <color rgb="FF002060"/>
      <name val="Calibri"/>
      <family val="2"/>
      <scheme val="minor"/>
    </font>
    <font>
      <b/>
      <sz val="11"/>
      <color theme="9" tint="-0.499984740745262"/>
      <name val="Calibri"/>
      <family val="2"/>
      <scheme val="minor"/>
    </font>
    <font>
      <b/>
      <sz val="14"/>
      <name val="Calibri"/>
      <family val="2"/>
      <scheme val="minor"/>
    </font>
    <font>
      <b/>
      <sz val="14"/>
      <color rgb="FF002060"/>
      <name val="Calibri"/>
      <family val="2"/>
      <scheme val="minor"/>
    </font>
    <font>
      <b/>
      <sz val="14"/>
      <color theme="1"/>
      <name val="Calibri"/>
      <family val="2"/>
      <scheme val="minor"/>
    </font>
    <font>
      <b/>
      <vertAlign val="subscript"/>
      <sz val="14"/>
      <color theme="1"/>
      <name val="Calibri"/>
      <family val="2"/>
      <scheme val="minor"/>
    </font>
    <font>
      <b/>
      <sz val="14"/>
      <name val="Calibri "/>
    </font>
    <font>
      <b/>
      <sz val="14"/>
      <name val="Calibri Light"/>
      <family val="2"/>
      <scheme val="major"/>
    </font>
    <font>
      <sz val="9"/>
      <name val="Arial"/>
      <family val="2"/>
    </font>
    <font>
      <sz val="14"/>
      <name val="Segoe UI Light"/>
      <family val="2"/>
    </font>
    <font>
      <b/>
      <sz val="14"/>
      <name val="Segoe UI Light"/>
      <family val="2"/>
    </font>
    <font>
      <b/>
      <sz val="9"/>
      <color indexed="81"/>
      <name val="Tahoma"/>
      <family val="2"/>
    </font>
    <font>
      <sz val="9"/>
      <color indexed="81"/>
      <name val="Tahoma"/>
      <family val="2"/>
    </font>
  </fonts>
  <fills count="20">
    <fill>
      <patternFill patternType="none"/>
    </fill>
    <fill>
      <patternFill patternType="gray125"/>
    </fill>
    <fill>
      <patternFill patternType="solid">
        <fgColor rgb="FFFFEB9C"/>
      </patternFill>
    </fill>
    <fill>
      <patternFill patternType="solid">
        <fgColor rgb="FFFFCC99"/>
      </patternFill>
    </fill>
    <fill>
      <patternFill patternType="solid">
        <fgColor rgb="FFFFFFCC"/>
      </patternFill>
    </fill>
    <fill>
      <patternFill patternType="solid">
        <fgColor theme="4" tint="0.39997558519241921"/>
        <bgColor indexed="65"/>
      </patternFill>
    </fill>
    <fill>
      <patternFill patternType="solid">
        <fgColor theme="8" tint="0.39997558519241921"/>
        <bgColor indexed="65"/>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indexed="13"/>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theme="0" tint="-0.14999847407452621"/>
      </patternFill>
    </fill>
  </fills>
  <borders count="65">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auto="1"/>
      </bottom>
      <diagonal/>
    </border>
    <border>
      <left style="thin">
        <color auto="1"/>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auto="1"/>
      </left>
      <right style="thin">
        <color theme="1"/>
      </right>
      <top/>
      <bottom/>
      <diagonal/>
    </border>
    <border>
      <left style="thin">
        <color theme="1"/>
      </left>
      <right style="thin">
        <color theme="1"/>
      </right>
      <top/>
      <bottom/>
      <diagonal/>
    </border>
    <border>
      <left style="thin">
        <color theme="1"/>
      </left>
      <right style="medium">
        <color indexed="64"/>
      </right>
      <top/>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s>
  <cellStyleXfs count="14">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1" applyNumberFormat="0" applyAlignment="0" applyProtection="0"/>
    <xf numFmtId="0" fontId="1" fillId="4" borderId="2" applyNumberFormat="0" applyFont="0" applyAlignment="0" applyProtection="0"/>
    <xf numFmtId="0" fontId="4" fillId="0" borderId="0" applyNumberFormat="0" applyFill="0" applyBorder="0" applyAlignment="0" applyProtection="0"/>
    <xf numFmtId="0" fontId="1" fillId="5" borderId="0" applyNumberFormat="0" applyBorder="0" applyAlignment="0" applyProtection="0"/>
    <xf numFmtId="0" fontId="1" fillId="6" borderId="0" applyNumberFormat="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389">
    <xf numFmtId="0" fontId="0" fillId="0" borderId="0" xfId="0"/>
    <xf numFmtId="0" fontId="6" fillId="8" borderId="0" xfId="8" applyFill="1"/>
    <xf numFmtId="0" fontId="6" fillId="0" borderId="0" xfId="8"/>
    <xf numFmtId="0" fontId="6" fillId="0" borderId="3" xfId="8" applyBorder="1"/>
    <xf numFmtId="0" fontId="6" fillId="0" borderId="4" xfId="8" applyBorder="1"/>
    <xf numFmtId="0" fontId="6" fillId="0" borderId="12" xfId="8" applyBorder="1" applyAlignment="1">
      <alignment horizontal="center"/>
    </xf>
    <xf numFmtId="0" fontId="6" fillId="0" borderId="13" xfId="8" applyBorder="1" applyAlignment="1">
      <alignment horizontal="center"/>
    </xf>
    <xf numFmtId="0" fontId="6" fillId="8" borderId="3" xfId="8" applyFill="1" applyBorder="1"/>
    <xf numFmtId="0" fontId="6" fillId="8" borderId="4" xfId="8" applyFill="1" applyBorder="1"/>
    <xf numFmtId="0" fontId="1" fillId="8" borderId="4" xfId="0" applyFont="1" applyFill="1" applyBorder="1"/>
    <xf numFmtId="165" fontId="1" fillId="8" borderId="4" xfId="1" applyNumberFormat="1" applyFont="1" applyFill="1" applyBorder="1"/>
    <xf numFmtId="0" fontId="6" fillId="8" borderId="6" xfId="8" applyFill="1" applyBorder="1" applyAlignment="1">
      <alignment horizontal="center"/>
    </xf>
    <xf numFmtId="164" fontId="3" fillId="3" borderId="16" xfId="3" applyNumberFormat="1" applyBorder="1" applyAlignment="1" applyProtection="1">
      <alignment horizontal="center"/>
      <protection locked="0"/>
    </xf>
    <xf numFmtId="164" fontId="3" fillId="3" borderId="17" xfId="3" applyNumberFormat="1" applyBorder="1" applyAlignment="1" applyProtection="1">
      <alignment horizontal="center"/>
      <protection locked="0"/>
    </xf>
    <xf numFmtId="0" fontId="6" fillId="0" borderId="18" xfId="8" applyBorder="1" applyAlignment="1">
      <alignment horizontal="center"/>
    </xf>
    <xf numFmtId="0" fontId="6" fillId="0" borderId="19" xfId="8" applyBorder="1" applyAlignment="1">
      <alignment horizontal="center"/>
    </xf>
    <xf numFmtId="164" fontId="6" fillId="0" borderId="19" xfId="8" applyNumberFormat="1" applyBorder="1" applyAlignment="1">
      <alignment horizontal="center"/>
    </xf>
    <xf numFmtId="0" fontId="6" fillId="0" borderId="20" xfId="8" applyBorder="1" applyAlignment="1">
      <alignment horizontal="center"/>
    </xf>
    <xf numFmtId="0" fontId="6" fillId="8" borderId="21" xfId="8" applyFill="1" applyBorder="1" applyAlignment="1">
      <alignment horizontal="center"/>
    </xf>
    <xf numFmtId="0" fontId="10" fillId="8" borderId="22" xfId="0" applyFont="1" applyFill="1" applyBorder="1" applyAlignment="1">
      <alignment horizontal="right"/>
    </xf>
    <xf numFmtId="164" fontId="11" fillId="3" borderId="19" xfId="3" applyNumberFormat="1" applyFont="1" applyBorder="1" applyAlignment="1" applyProtection="1">
      <alignment horizontal="center"/>
      <protection locked="0"/>
    </xf>
    <xf numFmtId="0" fontId="12" fillId="8" borderId="0" xfId="0" applyFont="1" applyFill="1"/>
    <xf numFmtId="0" fontId="1" fillId="8" borderId="0" xfId="0" applyFont="1" applyFill="1"/>
    <xf numFmtId="10" fontId="1" fillId="8" borderId="0" xfId="1" applyNumberFormat="1" applyFont="1" applyFill="1" applyBorder="1"/>
    <xf numFmtId="0" fontId="6" fillId="0" borderId="23" xfId="8" applyBorder="1" applyAlignment="1">
      <alignment horizontal="center"/>
    </xf>
    <xf numFmtId="0" fontId="6" fillId="0" borderId="24" xfId="8" applyBorder="1" applyAlignment="1">
      <alignment horizontal="center"/>
    </xf>
    <xf numFmtId="164" fontId="6" fillId="0" borderId="24" xfId="8" applyNumberFormat="1" applyBorder="1" applyAlignment="1">
      <alignment horizontal="center"/>
    </xf>
    <xf numFmtId="0" fontId="6" fillId="0" borderId="25" xfId="8" applyBorder="1" applyAlignment="1">
      <alignment horizontal="center"/>
    </xf>
    <xf numFmtId="0" fontId="1" fillId="8" borderId="21" xfId="0" applyFont="1" applyFill="1" applyBorder="1"/>
    <xf numFmtId="0" fontId="10" fillId="8" borderId="21" xfId="0" applyFont="1" applyFill="1" applyBorder="1" applyAlignment="1">
      <alignment horizontal="right"/>
    </xf>
    <xf numFmtId="166" fontId="11" fillId="3" borderId="19" xfId="3" applyNumberFormat="1" applyFont="1" applyBorder="1" applyAlignment="1" applyProtection="1">
      <alignment horizontal="center"/>
      <protection locked="0"/>
    </xf>
    <xf numFmtId="0" fontId="6" fillId="0" borderId="21" xfId="8" applyBorder="1" applyAlignment="1">
      <alignment horizontal="center"/>
    </xf>
    <xf numFmtId="0" fontId="6" fillId="0" borderId="0" xfId="8" applyAlignment="1">
      <alignment horizontal="center"/>
    </xf>
    <xf numFmtId="164" fontId="6" fillId="0" borderId="0" xfId="8" applyNumberFormat="1" applyAlignment="1">
      <alignment horizontal="center"/>
    </xf>
    <xf numFmtId="0" fontId="6" fillId="0" borderId="26" xfId="8" applyBorder="1" applyAlignment="1">
      <alignment horizontal="center"/>
    </xf>
    <xf numFmtId="167" fontId="11" fillId="3" borderId="19" xfId="1" applyNumberFormat="1" applyFont="1" applyFill="1" applyBorder="1" applyAlignment="1" applyProtection="1">
      <alignment horizontal="center"/>
      <protection locked="0"/>
    </xf>
    <xf numFmtId="2" fontId="11" fillId="3" borderId="19" xfId="3" applyNumberFormat="1" applyFont="1" applyBorder="1" applyAlignment="1" applyProtection="1">
      <alignment horizontal="center"/>
      <protection locked="0"/>
    </xf>
    <xf numFmtId="0" fontId="6" fillId="0" borderId="21" xfId="8" applyBorder="1" applyAlignment="1">
      <alignment horizontal="center" vertical="center"/>
    </xf>
    <xf numFmtId="0" fontId="6" fillId="0" borderId="26" xfId="8" applyBorder="1" applyAlignment="1">
      <alignment horizontal="center" vertical="center"/>
    </xf>
    <xf numFmtId="164" fontId="6" fillId="0" borderId="26" xfId="8" applyNumberFormat="1" applyBorder="1" applyAlignment="1">
      <alignment horizontal="center"/>
    </xf>
    <xf numFmtId="0" fontId="6" fillId="0" borderId="26" xfId="8" applyBorder="1"/>
    <xf numFmtId="166" fontId="14" fillId="8" borderId="19" xfId="4" applyNumberFormat="1" applyFont="1" applyFill="1" applyBorder="1" applyAlignment="1">
      <alignment horizontal="center"/>
    </xf>
    <xf numFmtId="0" fontId="15" fillId="8" borderId="0" xfId="5" applyFont="1" applyFill="1" applyBorder="1"/>
    <xf numFmtId="0" fontId="4" fillId="8" borderId="0" xfId="5" applyFill="1" applyBorder="1"/>
    <xf numFmtId="164" fontId="6" fillId="0" borderId="21" xfId="8" applyNumberFormat="1" applyBorder="1" applyAlignment="1">
      <alignment horizontal="center"/>
    </xf>
    <xf numFmtId="164" fontId="6" fillId="0" borderId="21" xfId="8" applyNumberFormat="1" applyBorder="1" applyAlignment="1">
      <alignment horizontal="center" vertical="center"/>
    </xf>
    <xf numFmtId="2" fontId="6" fillId="0" borderId="26" xfId="8" applyNumberFormat="1" applyBorder="1" applyAlignment="1">
      <alignment horizontal="center"/>
    </xf>
    <xf numFmtId="167" fontId="11" fillId="3" borderId="31" xfId="3" applyNumberFormat="1" applyFont="1" applyBorder="1" applyAlignment="1" applyProtection="1">
      <alignment horizontal="center"/>
      <protection locked="0"/>
    </xf>
    <xf numFmtId="164" fontId="6" fillId="0" borderId="9" xfId="8" applyNumberFormat="1" applyBorder="1" applyAlignment="1">
      <alignment horizontal="center"/>
    </xf>
    <xf numFmtId="0" fontId="6" fillId="0" borderId="11" xfId="8" applyBorder="1" applyAlignment="1">
      <alignment horizontal="center"/>
    </xf>
    <xf numFmtId="0" fontId="6" fillId="0" borderId="6" xfId="8" applyBorder="1" applyAlignment="1">
      <alignment horizontal="center"/>
    </xf>
    <xf numFmtId="0" fontId="6" fillId="0" borderId="8" xfId="8" applyBorder="1" applyAlignment="1">
      <alignment horizontal="center"/>
    </xf>
    <xf numFmtId="164" fontId="11" fillId="3" borderId="32" xfId="3" applyNumberFormat="1" applyFont="1" applyBorder="1" applyAlignment="1" applyProtection="1">
      <alignment horizontal="center"/>
      <protection locked="0"/>
    </xf>
    <xf numFmtId="0" fontId="16" fillId="0" borderId="3" xfId="0" applyFont="1" applyBorder="1" applyAlignment="1">
      <alignment horizontal="right"/>
    </xf>
    <xf numFmtId="166" fontId="11" fillId="3" borderId="13" xfId="3" applyNumberFormat="1" applyFont="1" applyBorder="1" applyAlignment="1" applyProtection="1">
      <alignment horizontal="center"/>
      <protection locked="0"/>
    </xf>
    <xf numFmtId="0" fontId="6" fillId="0" borderId="9" xfId="8" applyBorder="1" applyAlignment="1">
      <alignment horizontal="center"/>
    </xf>
    <xf numFmtId="0" fontId="6" fillId="0" borderId="6" xfId="8" applyBorder="1" applyAlignment="1">
      <alignment horizontal="center" vertical="center"/>
    </xf>
    <xf numFmtId="0" fontId="6" fillId="0" borderId="8" xfId="8" applyBorder="1" applyAlignment="1">
      <alignment horizontal="center" vertical="center"/>
    </xf>
    <xf numFmtId="164" fontId="6" fillId="0" borderId="11" xfId="8" applyNumberFormat="1" applyBorder="1" applyAlignment="1">
      <alignment horizontal="center"/>
    </xf>
    <xf numFmtId="0" fontId="6" fillId="0" borderId="3" xfId="8" applyBorder="1" applyAlignment="1">
      <alignment horizontal="center"/>
    </xf>
    <xf numFmtId="168" fontId="6" fillId="0" borderId="5" xfId="1" applyNumberFormat="1" applyFont="1" applyBorder="1" applyAlignment="1">
      <alignment horizontal="center"/>
    </xf>
    <xf numFmtId="0" fontId="10" fillId="8" borderId="6" xfId="0" applyFont="1" applyFill="1" applyBorder="1" applyAlignment="1">
      <alignment horizontal="right"/>
    </xf>
    <xf numFmtId="10" fontId="11" fillId="3" borderId="33" xfId="1" applyNumberFormat="1" applyFont="1" applyFill="1" applyBorder="1" applyAlignment="1" applyProtection="1">
      <alignment horizontal="center"/>
      <protection locked="0"/>
    </xf>
    <xf numFmtId="0" fontId="15" fillId="8" borderId="6" xfId="5" applyFont="1" applyFill="1" applyBorder="1"/>
    <xf numFmtId="166" fontId="11" fillId="8" borderId="13" xfId="3" applyNumberFormat="1" applyFont="1" applyFill="1" applyBorder="1" applyAlignment="1" applyProtection="1">
      <alignment horizontal="center"/>
      <protection locked="0"/>
    </xf>
    <xf numFmtId="0" fontId="6" fillId="0" borderId="10" xfId="8" applyBorder="1" applyAlignment="1">
      <alignment horizontal="center"/>
    </xf>
    <xf numFmtId="164" fontId="6" fillId="0" borderId="10" xfId="8" applyNumberFormat="1" applyBorder="1" applyAlignment="1">
      <alignment horizontal="center"/>
    </xf>
    <xf numFmtId="168" fontId="6" fillId="0" borderId="26" xfId="1" applyNumberFormat="1" applyFont="1" applyBorder="1" applyAlignment="1">
      <alignment horizontal="center"/>
    </xf>
    <xf numFmtId="167" fontId="11" fillId="8" borderId="34" xfId="1" applyNumberFormat="1" applyFont="1" applyFill="1" applyBorder="1" applyAlignment="1" applyProtection="1">
      <alignment horizontal="center"/>
    </xf>
    <xf numFmtId="0" fontId="15" fillId="8" borderId="6" xfId="5" applyFont="1" applyFill="1" applyBorder="1" applyProtection="1"/>
    <xf numFmtId="166" fontId="11" fillId="8" borderId="35" xfId="3" applyNumberFormat="1" applyFont="1" applyFill="1" applyBorder="1" applyAlignment="1" applyProtection="1">
      <alignment horizontal="center"/>
    </xf>
    <xf numFmtId="169" fontId="6" fillId="0" borderId="11" xfId="1" applyNumberFormat="1" applyFont="1" applyBorder="1" applyAlignment="1">
      <alignment horizontal="center"/>
    </xf>
    <xf numFmtId="0" fontId="6" fillId="0" borderId="10" xfId="8" applyBorder="1"/>
    <xf numFmtId="0" fontId="6" fillId="0" borderId="11" xfId="8" applyBorder="1"/>
    <xf numFmtId="0" fontId="10" fillId="0" borderId="9" xfId="0" applyFont="1" applyBorder="1" applyAlignment="1">
      <alignment horizontal="right"/>
    </xf>
    <xf numFmtId="167" fontId="11" fillId="3" borderId="36" xfId="1" applyNumberFormat="1" applyFont="1" applyFill="1" applyBorder="1" applyAlignment="1" applyProtection="1">
      <alignment horizontal="center"/>
      <protection locked="0"/>
    </xf>
    <xf numFmtId="0" fontId="16" fillId="0" borderId="9" xfId="0" applyFont="1" applyBorder="1" applyAlignment="1">
      <alignment horizontal="right"/>
    </xf>
    <xf numFmtId="166" fontId="11" fillId="3" borderId="37" xfId="3" applyNumberFormat="1" applyFont="1" applyBorder="1" applyAlignment="1" applyProtection="1">
      <alignment horizontal="center"/>
      <protection locked="0"/>
    </xf>
    <xf numFmtId="0" fontId="10" fillId="0" borderId="6" xfId="0" applyFont="1" applyBorder="1" applyAlignment="1">
      <alignment horizontal="right"/>
    </xf>
    <xf numFmtId="167" fontId="11" fillId="3" borderId="24" xfId="1" applyNumberFormat="1" applyFont="1" applyFill="1" applyBorder="1" applyAlignment="1" applyProtection="1">
      <alignment horizontal="center"/>
      <protection locked="0"/>
    </xf>
    <xf numFmtId="166" fontId="11" fillId="3" borderId="25" xfId="3" applyNumberFormat="1" applyFont="1" applyBorder="1" applyAlignment="1" applyProtection="1">
      <alignment horizontal="center"/>
      <protection locked="0"/>
    </xf>
    <xf numFmtId="0" fontId="6" fillId="8" borderId="21" xfId="8" applyFill="1" applyBorder="1"/>
    <xf numFmtId="164" fontId="3" fillId="3" borderId="38" xfId="3" applyNumberFormat="1" applyBorder="1" applyAlignment="1" applyProtection="1">
      <alignment horizontal="center"/>
      <protection locked="0"/>
    </xf>
    <xf numFmtId="164" fontId="3" fillId="3" borderId="33" xfId="3" applyNumberFormat="1" applyBorder="1" applyAlignment="1" applyProtection="1">
      <alignment horizontal="center"/>
      <protection locked="0"/>
    </xf>
    <xf numFmtId="0" fontId="14" fillId="5" borderId="39" xfId="6" applyFont="1" applyBorder="1" applyAlignment="1">
      <alignment horizontal="center"/>
    </xf>
    <xf numFmtId="0" fontId="14" fillId="5" borderId="31" xfId="6" applyFont="1" applyBorder="1" applyAlignment="1">
      <alignment horizontal="center"/>
    </xf>
    <xf numFmtId="0" fontId="14" fillId="0" borderId="31" xfId="0" applyFont="1" applyBorder="1" applyAlignment="1">
      <alignment horizontal="center"/>
    </xf>
    <xf numFmtId="0" fontId="14" fillId="6" borderId="31" xfId="7" applyFont="1" applyBorder="1" applyAlignment="1">
      <alignment horizontal="center"/>
    </xf>
    <xf numFmtId="0" fontId="14" fillId="6" borderId="39" xfId="7" applyFont="1" applyBorder="1" applyAlignment="1">
      <alignment horizontal="center"/>
    </xf>
    <xf numFmtId="0" fontId="14" fillId="0" borderId="40" xfId="0" applyFont="1" applyBorder="1" applyAlignment="1">
      <alignment horizontal="center"/>
    </xf>
    <xf numFmtId="0" fontId="19" fillId="2" borderId="40" xfId="2" applyFont="1" applyBorder="1" applyAlignment="1">
      <alignment horizontal="center"/>
    </xf>
    <xf numFmtId="0" fontId="20" fillId="0" borderId="19" xfId="8" applyFont="1" applyBorder="1" applyAlignment="1">
      <alignment horizontal="center"/>
    </xf>
    <xf numFmtId="0" fontId="20" fillId="8" borderId="0" xfId="8" applyFont="1" applyFill="1" applyAlignment="1">
      <alignment horizontal="center"/>
    </xf>
    <xf numFmtId="0" fontId="6" fillId="8" borderId="33" xfId="8" applyFill="1" applyBorder="1"/>
    <xf numFmtId="0" fontId="20" fillId="0" borderId="41" xfId="8" applyFont="1" applyBorder="1" applyAlignment="1">
      <alignment horizontal="center"/>
    </xf>
    <xf numFmtId="0" fontId="12" fillId="5" borderId="29" xfId="6" applyFont="1" applyBorder="1" applyAlignment="1">
      <alignment horizontal="center"/>
    </xf>
    <xf numFmtId="167" fontId="12" fillId="5" borderId="29" xfId="6" applyNumberFormat="1" applyFont="1" applyBorder="1" applyAlignment="1">
      <alignment horizontal="center"/>
    </xf>
    <xf numFmtId="164" fontId="12" fillId="0" borderId="19" xfId="0" applyNumberFormat="1" applyFont="1" applyBorder="1" applyAlignment="1">
      <alignment horizontal="center"/>
    </xf>
    <xf numFmtId="164" fontId="12" fillId="0" borderId="30" xfId="0" applyNumberFormat="1" applyFont="1" applyBorder="1" applyAlignment="1">
      <alignment horizontal="center"/>
    </xf>
    <xf numFmtId="0" fontId="12" fillId="6" borderId="30" xfId="7" applyFont="1" applyBorder="1" applyAlignment="1">
      <alignment horizontal="center"/>
    </xf>
    <xf numFmtId="0" fontId="12" fillId="6" borderId="29" xfId="7" applyFont="1" applyBorder="1" applyAlignment="1">
      <alignment horizontal="center"/>
    </xf>
    <xf numFmtId="165" fontId="12" fillId="6" borderId="19" xfId="7" applyNumberFormat="1" applyFont="1" applyBorder="1" applyAlignment="1">
      <alignment horizontal="center"/>
    </xf>
    <xf numFmtId="166" fontId="12" fillId="0" borderId="19" xfId="0" applyNumberFormat="1" applyFont="1" applyBorder="1" applyAlignment="1">
      <alignment horizontal="center"/>
    </xf>
    <xf numFmtId="170" fontId="12" fillId="0" borderId="30" xfId="0" applyNumberFormat="1" applyFont="1" applyBorder="1" applyAlignment="1">
      <alignment horizontal="center"/>
    </xf>
    <xf numFmtId="166" fontId="19" fillId="2" borderId="30" xfId="2" applyNumberFormat="1" applyFont="1" applyBorder="1" applyAlignment="1">
      <alignment horizontal="center"/>
    </xf>
    <xf numFmtId="167" fontId="21" fillId="0" borderId="19" xfId="8" applyNumberFormat="1" applyFont="1" applyBorder="1" applyAlignment="1">
      <alignment horizontal="center"/>
    </xf>
    <xf numFmtId="10" fontId="21" fillId="8" borderId="0" xfId="8" applyNumberFormat="1" applyFont="1" applyFill="1" applyAlignment="1">
      <alignment horizontal="center"/>
    </xf>
    <xf numFmtId="0" fontId="4" fillId="8" borderId="26" xfId="5" applyFill="1" applyBorder="1"/>
    <xf numFmtId="0" fontId="6" fillId="0" borderId="6" xfId="8" applyBorder="1"/>
    <xf numFmtId="171" fontId="6" fillId="9" borderId="42" xfId="1" applyNumberFormat="1" applyFont="1" applyFill="1" applyBorder="1" applyProtection="1">
      <protection locked="0"/>
    </xf>
    <xf numFmtId="165" fontId="6" fillId="8" borderId="42" xfId="8" applyNumberFormat="1" applyFill="1" applyBorder="1"/>
    <xf numFmtId="0" fontId="6" fillId="0" borderId="4" xfId="8" applyBorder="1" applyAlignment="1">
      <alignment horizontal="center" wrapText="1"/>
    </xf>
    <xf numFmtId="167" fontId="6" fillId="9" borderId="42" xfId="1" applyNumberFormat="1" applyFont="1" applyFill="1" applyBorder="1" applyProtection="1">
      <protection locked="0"/>
    </xf>
    <xf numFmtId="0" fontId="6" fillId="0" borderId="42" xfId="8" applyBorder="1"/>
    <xf numFmtId="0" fontId="6" fillId="8" borderId="42" xfId="8" applyFill="1" applyBorder="1"/>
    <xf numFmtId="0" fontId="6" fillId="0" borderId="5" xfId="8" applyBorder="1"/>
    <xf numFmtId="0" fontId="13" fillId="0" borderId="0" xfId="8" applyFont="1"/>
    <xf numFmtId="0" fontId="23" fillId="5" borderId="29" xfId="6" applyFont="1" applyBorder="1" applyAlignment="1">
      <alignment horizontal="center"/>
    </xf>
    <xf numFmtId="167" fontId="23" fillId="5" borderId="29" xfId="6" applyNumberFormat="1" applyFont="1" applyBorder="1" applyAlignment="1">
      <alignment horizontal="center"/>
    </xf>
    <xf numFmtId="0" fontId="23" fillId="6" borderId="30" xfId="7" applyFont="1" applyBorder="1" applyAlignment="1">
      <alignment horizontal="center"/>
    </xf>
    <xf numFmtId="0" fontId="23" fillId="6" borderId="29" xfId="7" applyFont="1" applyBorder="1" applyAlignment="1">
      <alignment horizontal="center"/>
    </xf>
    <xf numFmtId="165" fontId="23" fillId="6" borderId="19" xfId="7" applyNumberFormat="1" applyFont="1" applyBorder="1" applyAlignment="1">
      <alignment horizontal="center"/>
    </xf>
    <xf numFmtId="166" fontId="23" fillId="0" borderId="19" xfId="0" applyNumberFormat="1" applyFont="1" applyBorder="1" applyAlignment="1">
      <alignment horizontal="center"/>
    </xf>
    <xf numFmtId="166" fontId="23" fillId="0" borderId="30" xfId="0" applyNumberFormat="1" applyFont="1" applyBorder="1" applyAlignment="1">
      <alignment horizontal="center"/>
    </xf>
    <xf numFmtId="166" fontId="23" fillId="2" borderId="30" xfId="2" applyNumberFormat="1" applyFont="1" applyBorder="1" applyAlignment="1">
      <alignment horizontal="center"/>
    </xf>
    <xf numFmtId="167" fontId="21" fillId="0" borderId="19" xfId="1" applyNumberFormat="1" applyFont="1" applyBorder="1" applyAlignment="1">
      <alignment horizontal="center"/>
    </xf>
    <xf numFmtId="10" fontId="21" fillId="8" borderId="0" xfId="1" applyNumberFormat="1" applyFont="1" applyFill="1" applyBorder="1" applyAlignment="1">
      <alignment horizontal="center"/>
    </xf>
    <xf numFmtId="0" fontId="6" fillId="8" borderId="26" xfId="8" applyFill="1" applyBorder="1"/>
    <xf numFmtId="165" fontId="6" fillId="9" borderId="43" xfId="1" applyNumberFormat="1" applyFont="1" applyFill="1" applyBorder="1" applyProtection="1">
      <protection locked="0"/>
    </xf>
    <xf numFmtId="165" fontId="6" fillId="8" borderId="43" xfId="8" applyNumberFormat="1" applyFill="1" applyBorder="1"/>
    <xf numFmtId="0" fontId="6" fillId="0" borderId="0" xfId="8" applyAlignment="1">
      <alignment horizontal="center" wrapText="1"/>
    </xf>
    <xf numFmtId="167" fontId="6" fillId="9" borderId="43" xfId="1" applyNumberFormat="1" applyFont="1" applyFill="1" applyBorder="1" applyProtection="1">
      <protection locked="0"/>
    </xf>
    <xf numFmtId="0" fontId="6" fillId="0" borderId="43" xfId="8" applyBorder="1"/>
    <xf numFmtId="0" fontId="6" fillId="8" borderId="43" xfId="8" applyFill="1" applyBorder="1"/>
    <xf numFmtId="0" fontId="4" fillId="0" borderId="0" xfId="5" applyBorder="1" applyAlignment="1">
      <alignment wrapText="1"/>
    </xf>
    <xf numFmtId="164" fontId="3" fillId="3" borderId="8" xfId="3" applyNumberFormat="1" applyBorder="1" applyAlignment="1" applyProtection="1">
      <alignment horizontal="center"/>
      <protection locked="0"/>
    </xf>
    <xf numFmtId="9" fontId="6" fillId="0" borderId="0" xfId="1" applyFont="1"/>
    <xf numFmtId="0" fontId="6" fillId="0" borderId="10" xfId="8" applyBorder="1" applyAlignment="1">
      <alignment horizontal="center" wrapText="1"/>
    </xf>
    <xf numFmtId="0" fontId="13" fillId="8" borderId="0" xfId="8" applyFont="1" applyFill="1"/>
    <xf numFmtId="0" fontId="25" fillId="10" borderId="6" xfId="8" applyFont="1" applyFill="1" applyBorder="1" applyAlignment="1">
      <alignment horizontal="center"/>
    </xf>
    <xf numFmtId="164" fontId="25" fillId="10" borderId="8" xfId="8" applyNumberFormat="1" applyFont="1" applyFill="1" applyBorder="1" applyAlignment="1">
      <alignment horizontal="center"/>
    </xf>
    <xf numFmtId="0" fontId="13" fillId="8" borderId="0" xfId="8" applyFont="1" applyFill="1" applyAlignment="1">
      <alignment horizontal="center"/>
    </xf>
    <xf numFmtId="0" fontId="13" fillId="8" borderId="26" xfId="8" applyFont="1" applyFill="1" applyBorder="1"/>
    <xf numFmtId="0" fontId="6" fillId="0" borderId="21" xfId="8" applyBorder="1"/>
    <xf numFmtId="0" fontId="26" fillId="10" borderId="21" xfId="8" applyFont="1" applyFill="1" applyBorder="1" applyAlignment="1">
      <alignment horizontal="center"/>
    </xf>
    <xf numFmtId="164" fontId="26" fillId="10" borderId="26" xfId="8" applyNumberFormat="1" applyFont="1" applyFill="1" applyBorder="1" applyAlignment="1">
      <alignment horizontal="center"/>
    </xf>
    <xf numFmtId="0" fontId="4" fillId="8" borderId="0" xfId="5" applyFill="1"/>
    <xf numFmtId="164" fontId="24" fillId="8" borderId="44" xfId="8" applyNumberFormat="1" applyFont="1" applyFill="1" applyBorder="1" applyAlignment="1">
      <alignment horizontal="center"/>
    </xf>
    <xf numFmtId="0" fontId="27" fillId="8" borderId="44" xfId="8" applyFont="1" applyFill="1" applyBorder="1"/>
    <xf numFmtId="0" fontId="24" fillId="8" borderId="44" xfId="8" applyFont="1" applyFill="1" applyBorder="1" applyAlignment="1">
      <alignment horizontal="center"/>
    </xf>
    <xf numFmtId="9" fontId="24" fillId="8" borderId="44" xfId="1" applyFont="1" applyFill="1" applyBorder="1" applyAlignment="1">
      <alignment horizontal="center"/>
    </xf>
    <xf numFmtId="0" fontId="25" fillId="10" borderId="6" xfId="8" applyFont="1" applyFill="1" applyBorder="1" applyAlignment="1">
      <alignment horizontal="center" wrapText="1"/>
    </xf>
    <xf numFmtId="166" fontId="25" fillId="10" borderId="8" xfId="8" applyNumberFormat="1" applyFont="1" applyFill="1" applyBorder="1" applyAlignment="1">
      <alignment horizontal="center"/>
    </xf>
    <xf numFmtId="0" fontId="6" fillId="8" borderId="44" xfId="8" applyFill="1" applyBorder="1"/>
    <xf numFmtId="0" fontId="25" fillId="11" borderId="6" xfId="8" applyFont="1" applyFill="1" applyBorder="1" applyAlignment="1">
      <alignment horizontal="center"/>
    </xf>
    <xf numFmtId="10" fontId="25" fillId="11" borderId="8" xfId="9" applyNumberFormat="1" applyFont="1" applyFill="1" applyBorder="1"/>
    <xf numFmtId="0" fontId="26" fillId="12" borderId="21" xfId="8" applyFont="1" applyFill="1" applyBorder="1" applyAlignment="1">
      <alignment horizontal="center"/>
    </xf>
    <xf numFmtId="167" fontId="26" fillId="12" borderId="26" xfId="9" applyNumberFormat="1" applyFont="1" applyFill="1" applyBorder="1"/>
    <xf numFmtId="0" fontId="6" fillId="9" borderId="43" xfId="8" applyFill="1" applyBorder="1" applyProtection="1">
      <protection locked="0"/>
    </xf>
    <xf numFmtId="0" fontId="26" fillId="12" borderId="9" xfId="8" applyFont="1" applyFill="1" applyBorder="1" applyAlignment="1">
      <alignment horizontal="center"/>
    </xf>
    <xf numFmtId="167" fontId="26" fillId="12" borderId="11" xfId="9" applyNumberFormat="1" applyFont="1" applyFill="1" applyBorder="1"/>
    <xf numFmtId="0" fontId="25" fillId="13" borderId="6" xfId="8" applyFont="1" applyFill="1" applyBorder="1" applyAlignment="1">
      <alignment horizontal="center"/>
    </xf>
    <xf numFmtId="0" fontId="25" fillId="13" borderId="8" xfId="8" applyFont="1" applyFill="1" applyBorder="1" applyAlignment="1">
      <alignment horizontal="center"/>
    </xf>
    <xf numFmtId="165" fontId="6" fillId="9" borderId="41" xfId="1" applyNumberFormat="1" applyFont="1" applyFill="1" applyBorder="1" applyProtection="1">
      <protection locked="0"/>
    </xf>
    <xf numFmtId="0" fontId="6" fillId="9" borderId="43" xfId="8" applyFill="1" applyBorder="1"/>
    <xf numFmtId="0" fontId="25" fillId="13" borderId="9" xfId="8" applyFont="1" applyFill="1" applyBorder="1" applyAlignment="1">
      <alignment horizontal="center"/>
    </xf>
    <xf numFmtId="0" fontId="25" fillId="13" borderId="11" xfId="8" applyFont="1" applyFill="1" applyBorder="1" applyAlignment="1">
      <alignment horizontal="center"/>
    </xf>
    <xf numFmtId="0" fontId="6" fillId="0" borderId="7" xfId="8" applyBorder="1"/>
    <xf numFmtId="165" fontId="6" fillId="9" borderId="33" xfId="1" applyNumberFormat="1" applyFont="1" applyFill="1" applyBorder="1"/>
    <xf numFmtId="165" fontId="6" fillId="8" borderId="41" xfId="8" applyNumberFormat="1" applyFill="1" applyBorder="1"/>
    <xf numFmtId="0" fontId="6" fillId="9" borderId="41" xfId="8" applyFill="1" applyBorder="1"/>
    <xf numFmtId="0" fontId="6" fillId="0" borderId="41" xfId="8" applyBorder="1"/>
    <xf numFmtId="0" fontId="6" fillId="8" borderId="41" xfId="8" applyFill="1" applyBorder="1"/>
    <xf numFmtId="0" fontId="29" fillId="10" borderId="3" xfId="8" applyFont="1" applyFill="1" applyBorder="1" applyAlignment="1">
      <alignment horizontal="center"/>
    </xf>
    <xf numFmtId="166" fontId="29" fillId="10" borderId="5" xfId="8" applyNumberFormat="1" applyFont="1" applyFill="1" applyBorder="1" applyAlignment="1">
      <alignment horizontal="center"/>
    </xf>
    <xf numFmtId="166" fontId="6" fillId="8" borderId="0" xfId="8" applyNumberFormat="1" applyFill="1"/>
    <xf numFmtId="0" fontId="25" fillId="10" borderId="9" xfId="8" applyFont="1" applyFill="1" applyBorder="1" applyAlignment="1">
      <alignment horizontal="center"/>
    </xf>
    <xf numFmtId="169" fontId="30" fillId="10" borderId="11" xfId="8" applyNumberFormat="1" applyFont="1" applyFill="1" applyBorder="1" applyAlignment="1">
      <alignment horizontal="center"/>
    </xf>
    <xf numFmtId="10" fontId="25" fillId="11" borderId="8" xfId="9" applyNumberFormat="1" applyFont="1" applyFill="1" applyBorder="1" applyAlignment="1">
      <alignment horizontal="center"/>
    </xf>
    <xf numFmtId="0" fontId="28" fillId="8" borderId="6" xfId="8" applyFont="1" applyFill="1" applyBorder="1" applyAlignment="1">
      <alignment horizontal="center"/>
    </xf>
    <xf numFmtId="167" fontId="20" fillId="8" borderId="8" xfId="8" applyNumberFormat="1" applyFont="1" applyFill="1" applyBorder="1" applyAlignment="1">
      <alignment horizontal="center"/>
    </xf>
    <xf numFmtId="0" fontId="25" fillId="10" borderId="21" xfId="8" applyFont="1" applyFill="1" applyBorder="1" applyAlignment="1">
      <alignment horizontal="center"/>
    </xf>
    <xf numFmtId="166" fontId="25" fillId="10" borderId="26" xfId="8" applyNumberFormat="1" applyFont="1" applyFill="1" applyBorder="1" applyAlignment="1">
      <alignment horizontal="center"/>
    </xf>
    <xf numFmtId="0" fontId="6" fillId="0" borderId="9" xfId="8" applyBorder="1"/>
    <xf numFmtId="0" fontId="6" fillId="8" borderId="45" xfId="8" applyFill="1" applyBorder="1"/>
    <xf numFmtId="0" fontId="6" fillId="8" borderId="9" xfId="8" applyFill="1" applyBorder="1"/>
    <xf numFmtId="0" fontId="13" fillId="8" borderId="10" xfId="8" applyFont="1" applyFill="1" applyBorder="1" applyAlignment="1">
      <alignment horizontal="right"/>
    </xf>
    <xf numFmtId="0" fontId="6" fillId="9" borderId="10" xfId="8" applyFill="1" applyBorder="1" applyAlignment="1" applyProtection="1">
      <alignment horizontal="center"/>
      <protection locked="0"/>
    </xf>
    <xf numFmtId="0" fontId="13" fillId="8" borderId="10" xfId="8" applyFont="1" applyFill="1" applyBorder="1"/>
    <xf numFmtId="0" fontId="6" fillId="8" borderId="10" xfId="8" applyFill="1" applyBorder="1"/>
    <xf numFmtId="0" fontId="6" fillId="8" borderId="11" xfId="8" applyFill="1" applyBorder="1"/>
    <xf numFmtId="0" fontId="5" fillId="5" borderId="3" xfId="6" applyFont="1" applyBorder="1" applyAlignment="1">
      <alignment horizontal="center"/>
    </xf>
    <xf numFmtId="0" fontId="5" fillId="5" borderId="12" xfId="6" applyFont="1" applyBorder="1" applyAlignment="1">
      <alignment horizontal="center"/>
    </xf>
    <xf numFmtId="0" fontId="5" fillId="0" borderId="12" xfId="0" applyFont="1" applyBorder="1" applyAlignment="1">
      <alignment horizontal="center"/>
    </xf>
    <xf numFmtId="0" fontId="5" fillId="14" borderId="12" xfId="7" applyFont="1" applyFill="1" applyBorder="1" applyAlignment="1">
      <alignment horizontal="center"/>
    </xf>
    <xf numFmtId="0" fontId="5" fillId="14" borderId="46" xfId="7" applyFont="1" applyFill="1" applyBorder="1" applyAlignment="1">
      <alignment horizontal="center"/>
    </xf>
    <xf numFmtId="0" fontId="5" fillId="0" borderId="15" xfId="0" applyFont="1" applyBorder="1" applyAlignment="1">
      <alignment horizontal="center"/>
    </xf>
    <xf numFmtId="0" fontId="31" fillId="2" borderId="12" xfId="2" applyFont="1" applyBorder="1" applyAlignment="1">
      <alignment horizontal="center"/>
    </xf>
    <xf numFmtId="0" fontId="31" fillId="15" borderId="12" xfId="2" applyFont="1" applyFill="1" applyBorder="1" applyAlignment="1">
      <alignment horizontal="center"/>
    </xf>
    <xf numFmtId="0" fontId="31" fillId="14" borderId="12" xfId="2" applyFont="1" applyFill="1" applyBorder="1" applyAlignment="1">
      <alignment horizontal="center"/>
    </xf>
    <xf numFmtId="0" fontId="13" fillId="0" borderId="47" xfId="8" applyFont="1" applyBorder="1" applyAlignment="1">
      <alignment horizontal="center"/>
    </xf>
    <xf numFmtId="0" fontId="13" fillId="0" borderId="28" xfId="8" applyFont="1" applyBorder="1" applyAlignment="1">
      <alignment horizontal="center"/>
    </xf>
    <xf numFmtId="0" fontId="13" fillId="8" borderId="26" xfId="8" applyFont="1" applyFill="1" applyBorder="1" applyAlignment="1">
      <alignment horizontal="center"/>
    </xf>
    <xf numFmtId="0" fontId="32" fillId="8" borderId="0" xfId="8" applyFont="1" applyFill="1"/>
    <xf numFmtId="0" fontId="1" fillId="5" borderId="18" xfId="6" applyBorder="1" applyAlignment="1">
      <alignment horizontal="center"/>
    </xf>
    <xf numFmtId="167" fontId="1" fillId="5" borderId="19" xfId="6" applyNumberFormat="1" applyBorder="1" applyAlignment="1">
      <alignment horizontal="center"/>
    </xf>
    <xf numFmtId="164" fontId="1" fillId="0" borderId="19" xfId="0" applyNumberFormat="1" applyFont="1" applyBorder="1" applyAlignment="1">
      <alignment horizontal="center"/>
    </xf>
    <xf numFmtId="0" fontId="1" fillId="14" borderId="19" xfId="7" applyFill="1" applyBorder="1" applyAlignment="1">
      <alignment horizontal="center"/>
    </xf>
    <xf numFmtId="166" fontId="1" fillId="14" borderId="19" xfId="7" applyNumberFormat="1" applyFill="1" applyBorder="1" applyAlignment="1">
      <alignment horizontal="center"/>
    </xf>
    <xf numFmtId="165" fontId="1" fillId="14" borderId="19" xfId="7" applyNumberFormat="1" applyFill="1" applyBorder="1" applyAlignment="1">
      <alignment horizontal="center"/>
    </xf>
    <xf numFmtId="2" fontId="1" fillId="0" borderId="19" xfId="0" applyNumberFormat="1" applyFont="1" applyBorder="1" applyAlignment="1">
      <alignment horizontal="center"/>
    </xf>
    <xf numFmtId="166" fontId="33" fillId="2" borderId="19" xfId="2" applyNumberFormat="1" applyFont="1" applyBorder="1" applyAlignment="1">
      <alignment horizontal="center"/>
    </xf>
    <xf numFmtId="164" fontId="33" fillId="15" borderId="19" xfId="2" applyNumberFormat="1" applyFont="1" applyFill="1" applyBorder="1" applyAlignment="1">
      <alignment horizontal="center"/>
    </xf>
    <xf numFmtId="164" fontId="33" fillId="14" borderId="19" xfId="2" applyNumberFormat="1" applyFont="1" applyFill="1" applyBorder="1" applyAlignment="1">
      <alignment horizontal="center"/>
    </xf>
    <xf numFmtId="10" fontId="6" fillId="0" borderId="19" xfId="1" applyNumberFormat="1" applyFont="1" applyBorder="1" applyAlignment="1">
      <alignment horizontal="center"/>
    </xf>
    <xf numFmtId="10" fontId="6" fillId="0" borderId="20" xfId="8" applyNumberFormat="1" applyBorder="1" applyAlignment="1">
      <alignment horizontal="center"/>
    </xf>
    <xf numFmtId="0" fontId="32" fillId="8" borderId="26" xfId="8" applyFont="1" applyFill="1" applyBorder="1"/>
    <xf numFmtId="2" fontId="34" fillId="0" borderId="19" xfId="0" applyNumberFormat="1" applyFont="1" applyBorder="1" applyAlignment="1">
      <alignment horizontal="center"/>
    </xf>
    <xf numFmtId="166" fontId="31" fillId="2" borderId="19" xfId="2" applyNumberFormat="1" applyFont="1" applyBorder="1" applyAlignment="1">
      <alignment horizontal="center"/>
    </xf>
    <xf numFmtId="0" fontId="1" fillId="5" borderId="23" xfId="6" applyBorder="1" applyAlignment="1">
      <alignment horizontal="center"/>
    </xf>
    <xf numFmtId="167" fontId="1" fillId="5" borderId="24" xfId="6" applyNumberFormat="1" applyBorder="1" applyAlignment="1">
      <alignment horizontal="center"/>
    </xf>
    <xf numFmtId="164" fontId="1" fillId="0" borderId="24" xfId="0" applyNumberFormat="1" applyFont="1" applyBorder="1" applyAlignment="1">
      <alignment horizontal="center"/>
    </xf>
    <xf numFmtId="0" fontId="1" fillId="14" borderId="24" xfId="7" applyFill="1" applyBorder="1" applyAlignment="1">
      <alignment horizontal="center"/>
    </xf>
    <xf numFmtId="166" fontId="1" fillId="14" borderId="24" xfId="7" applyNumberFormat="1" applyFill="1" applyBorder="1" applyAlignment="1">
      <alignment horizontal="center"/>
    </xf>
    <xf numFmtId="165" fontId="1" fillId="14" borderId="24" xfId="7" applyNumberFormat="1" applyFill="1" applyBorder="1" applyAlignment="1">
      <alignment horizontal="center"/>
    </xf>
    <xf numFmtId="2" fontId="34" fillId="0" borderId="24" xfId="0" applyNumberFormat="1" applyFont="1" applyBorder="1" applyAlignment="1">
      <alignment horizontal="center"/>
    </xf>
    <xf numFmtId="166" fontId="31" fillId="2" borderId="24" xfId="2" applyNumberFormat="1" applyFont="1" applyBorder="1" applyAlignment="1">
      <alignment horizontal="center"/>
    </xf>
    <xf numFmtId="164" fontId="33" fillId="15" borderId="24" xfId="2" applyNumberFormat="1" applyFont="1" applyFill="1" applyBorder="1" applyAlignment="1">
      <alignment horizontal="center"/>
    </xf>
    <xf numFmtId="164" fontId="33" fillId="14" borderId="24" xfId="2" applyNumberFormat="1" applyFont="1" applyFill="1" applyBorder="1" applyAlignment="1">
      <alignment horizontal="center"/>
    </xf>
    <xf numFmtId="10" fontId="6" fillId="0" borderId="24" xfId="1" applyNumberFormat="1" applyFont="1" applyBorder="1" applyAlignment="1">
      <alignment horizontal="center"/>
    </xf>
    <xf numFmtId="10" fontId="6" fillId="0" borderId="25" xfId="8" applyNumberFormat="1" applyBorder="1" applyAlignment="1">
      <alignment horizontal="center"/>
    </xf>
    <xf numFmtId="0" fontId="32" fillId="8" borderId="11" xfId="8" applyFont="1" applyFill="1" applyBorder="1"/>
    <xf numFmtId="0" fontId="22" fillId="8" borderId="0" xfId="8" applyFont="1" applyFill="1" applyAlignment="1">
      <alignment horizontal="center" vertical="center" wrapText="1"/>
    </xf>
    <xf numFmtId="0" fontId="13" fillId="8" borderId="3" xfId="8" applyFont="1" applyFill="1" applyBorder="1" applyAlignment="1">
      <alignment horizontal="center"/>
    </xf>
    <xf numFmtId="0" fontId="35" fillId="16" borderId="47" xfId="8" applyFont="1" applyFill="1" applyBorder="1" applyAlignment="1">
      <alignment horizontal="center"/>
    </xf>
    <xf numFmtId="0" fontId="35" fillId="16" borderId="48" xfId="8" applyFont="1" applyFill="1" applyBorder="1" applyAlignment="1">
      <alignment horizontal="center"/>
    </xf>
    <xf numFmtId="0" fontId="35" fillId="16" borderId="19" xfId="8" applyFont="1" applyFill="1" applyBorder="1" applyAlignment="1">
      <alignment horizontal="center"/>
    </xf>
    <xf numFmtId="1" fontId="35" fillId="16" borderId="20" xfId="8" applyNumberFormat="1" applyFont="1" applyFill="1" applyBorder="1" applyAlignment="1">
      <alignment horizontal="center"/>
    </xf>
    <xf numFmtId="0" fontId="35" fillId="16" borderId="20" xfId="8" applyFont="1" applyFill="1" applyBorder="1" applyAlignment="1">
      <alignment horizontal="center"/>
    </xf>
    <xf numFmtId="164" fontId="35" fillId="16" borderId="20" xfId="8" applyNumberFormat="1" applyFont="1" applyFill="1" applyBorder="1" applyAlignment="1">
      <alignment horizontal="center"/>
    </xf>
    <xf numFmtId="0" fontId="35" fillId="16" borderId="31" xfId="8" applyFont="1" applyFill="1" applyBorder="1" applyAlignment="1">
      <alignment horizontal="center" wrapText="1"/>
    </xf>
    <xf numFmtId="169" fontId="35" fillId="16" borderId="49" xfId="8" applyNumberFormat="1" applyFont="1" applyFill="1" applyBorder="1" applyAlignment="1">
      <alignment horizontal="center"/>
    </xf>
    <xf numFmtId="0" fontId="35" fillId="12" borderId="19" xfId="8" applyFont="1" applyFill="1" applyBorder="1" applyAlignment="1">
      <alignment horizontal="center"/>
    </xf>
    <xf numFmtId="169" fontId="35" fillId="12" borderId="20" xfId="10" applyNumberFormat="1" applyFont="1" applyFill="1" applyBorder="1"/>
    <xf numFmtId="167" fontId="35" fillId="12" borderId="20" xfId="10" applyNumberFormat="1" applyFont="1" applyFill="1" applyBorder="1"/>
    <xf numFmtId="0" fontId="36" fillId="2" borderId="12" xfId="2" applyFont="1" applyBorder="1" applyAlignment="1">
      <alignment horizontal="center"/>
    </xf>
    <xf numFmtId="169" fontId="36" fillId="2" borderId="12" xfId="2" applyNumberFormat="1" applyFont="1" applyBorder="1" applyAlignment="1">
      <alignment horizontal="center"/>
    </xf>
    <xf numFmtId="0" fontId="37" fillId="17" borderId="19" xfId="11" quotePrefix="1" applyFont="1" applyFill="1" applyBorder="1" applyAlignment="1" applyProtection="1">
      <alignment horizontal="center" vertical="center"/>
      <protection locked="0"/>
    </xf>
    <xf numFmtId="0" fontId="37" fillId="17" borderId="20" xfId="11" quotePrefix="1" applyFont="1" applyFill="1" applyBorder="1" applyAlignment="1" applyProtection="1">
      <alignment horizontal="center" vertical="center"/>
      <protection locked="0"/>
    </xf>
    <xf numFmtId="0" fontId="37" fillId="17" borderId="19" xfId="11" applyFont="1" applyFill="1" applyBorder="1" applyAlignment="1" applyProtection="1">
      <alignment horizontal="center" vertical="center"/>
      <protection locked="0"/>
    </xf>
    <xf numFmtId="167" fontId="37" fillId="17" borderId="20" xfId="12" applyNumberFormat="1" applyFont="1" applyFill="1" applyBorder="1" applyAlignment="1" applyProtection="1">
      <alignment horizontal="center" vertical="center"/>
      <protection locked="0"/>
    </xf>
    <xf numFmtId="0" fontId="37" fillId="17" borderId="20" xfId="11" applyFont="1" applyFill="1" applyBorder="1" applyAlignment="1" applyProtection="1">
      <alignment horizontal="center" vertical="center"/>
      <protection locked="0"/>
    </xf>
    <xf numFmtId="167" fontId="37" fillId="17" borderId="20" xfId="1" applyNumberFormat="1" applyFont="1" applyFill="1" applyBorder="1" applyAlignment="1" applyProtection="1">
      <alignment horizontal="center" vertical="center"/>
      <protection locked="0"/>
    </xf>
    <xf numFmtId="0" fontId="39" fillId="17" borderId="24" xfId="8" applyFont="1" applyFill="1" applyBorder="1" applyAlignment="1">
      <alignment horizontal="center"/>
    </xf>
    <xf numFmtId="0" fontId="40" fillId="17" borderId="25" xfId="8" applyFont="1" applyFill="1" applyBorder="1" applyAlignment="1">
      <alignment horizontal="center"/>
    </xf>
    <xf numFmtId="2" fontId="6" fillId="0" borderId="0" xfId="8" applyNumberFormat="1"/>
    <xf numFmtId="0" fontId="6" fillId="0" borderId="4" xfId="8" applyBorder="1" applyAlignment="1">
      <alignment horizontal="center"/>
    </xf>
    <xf numFmtId="0" fontId="41" fillId="0" borderId="4" xfId="8" applyFont="1" applyBorder="1" applyAlignment="1">
      <alignment horizontal="center"/>
    </xf>
    <xf numFmtId="0" fontId="41" fillId="0" borderId="21" xfId="8" applyFont="1" applyBorder="1" applyAlignment="1">
      <alignment horizontal="center"/>
    </xf>
    <xf numFmtId="0" fontId="41" fillId="0" borderId="0" xfId="8" applyFont="1" applyAlignment="1">
      <alignment horizontal="center"/>
    </xf>
    <xf numFmtId="165" fontId="1" fillId="0" borderId="0" xfId="9" applyNumberFormat="1" applyFont="1" applyBorder="1"/>
    <xf numFmtId="0" fontId="13" fillId="18" borderId="4" xfId="8" applyFont="1" applyFill="1" applyBorder="1" applyAlignment="1">
      <alignment horizontal="center"/>
    </xf>
    <xf numFmtId="0" fontId="13" fillId="18" borderId="5" xfId="8" applyFont="1" applyFill="1" applyBorder="1" applyAlignment="1">
      <alignment horizontal="center"/>
    </xf>
    <xf numFmtId="0" fontId="27" fillId="0" borderId="0" xfId="8" applyFont="1" applyAlignment="1">
      <alignment horizontal="center"/>
    </xf>
    <xf numFmtId="0" fontId="6" fillId="18" borderId="21" xfId="8" applyFill="1" applyBorder="1" applyAlignment="1">
      <alignment horizontal="center"/>
    </xf>
    <xf numFmtId="0" fontId="6" fillId="18" borderId="0" xfId="8" applyFill="1" applyAlignment="1">
      <alignment horizontal="center"/>
    </xf>
    <xf numFmtId="0" fontId="6" fillId="18" borderId="26" xfId="8" applyFill="1" applyBorder="1" applyAlignment="1">
      <alignment horizontal="center"/>
    </xf>
    <xf numFmtId="0" fontId="6" fillId="0" borderId="39" xfId="8" applyBorder="1" applyAlignment="1">
      <alignment horizontal="right"/>
    </xf>
    <xf numFmtId="172" fontId="6" fillId="0" borderId="40" xfId="8" applyNumberFormat="1" applyBorder="1" applyAlignment="1">
      <alignment horizontal="right"/>
    </xf>
    <xf numFmtId="172" fontId="6" fillId="0" borderId="0" xfId="8" applyNumberFormat="1"/>
    <xf numFmtId="0" fontId="6" fillId="18" borderId="21" xfId="8" applyFill="1" applyBorder="1" applyAlignment="1">
      <alignment horizontal="right"/>
    </xf>
    <xf numFmtId="0" fontId="6" fillId="18" borderId="0" xfId="8" applyFill="1"/>
    <xf numFmtId="0" fontId="6" fillId="18" borderId="26" xfId="8" applyFill="1" applyBorder="1"/>
    <xf numFmtId="0" fontId="6" fillId="0" borderId="53" xfId="8" applyBorder="1" applyAlignment="1">
      <alignment horizontal="right"/>
    </xf>
    <xf numFmtId="9" fontId="6" fillId="0" borderId="54" xfId="8" applyNumberFormat="1" applyBorder="1" applyAlignment="1">
      <alignment horizontal="right"/>
    </xf>
    <xf numFmtId="164" fontId="6" fillId="0" borderId="54" xfId="8" applyNumberFormat="1" applyBorder="1" applyAlignment="1">
      <alignment horizontal="right"/>
    </xf>
    <xf numFmtId="0" fontId="6" fillId="18" borderId="21" xfId="8" applyFill="1" applyBorder="1"/>
    <xf numFmtId="0" fontId="6" fillId="18" borderId="9" xfId="8" applyFill="1" applyBorder="1"/>
    <xf numFmtId="0" fontId="6" fillId="18" borderId="10" xfId="8" applyFill="1" applyBorder="1"/>
    <xf numFmtId="0" fontId="6" fillId="18" borderId="11" xfId="8" applyFill="1" applyBorder="1"/>
    <xf numFmtId="0" fontId="6" fillId="0" borderId="55" xfId="8" applyBorder="1" applyAlignment="1">
      <alignment horizontal="right"/>
    </xf>
    <xf numFmtId="164" fontId="6" fillId="0" borderId="56" xfId="8" applyNumberFormat="1" applyBorder="1" applyAlignment="1">
      <alignment horizontal="right"/>
    </xf>
    <xf numFmtId="0" fontId="6" fillId="8" borderId="0" xfId="8" applyFill="1" applyAlignment="1">
      <alignment horizontal="center"/>
    </xf>
    <xf numFmtId="0" fontId="6" fillId="8" borderId="26" xfId="8" applyFill="1" applyBorder="1" applyAlignment="1">
      <alignment horizontal="center"/>
    </xf>
    <xf numFmtId="0" fontId="6" fillId="8" borderId="10" xfId="8" applyFill="1" applyBorder="1" applyAlignment="1">
      <alignment horizontal="center"/>
    </xf>
    <xf numFmtId="0" fontId="6" fillId="8" borderId="11" xfId="8" applyFill="1" applyBorder="1" applyAlignment="1">
      <alignment horizontal="center"/>
    </xf>
    <xf numFmtId="173" fontId="42" fillId="19" borderId="57" xfId="8" applyNumberFormat="1" applyFont="1" applyFill="1" applyBorder="1" applyAlignment="1">
      <alignment horizontal="center" vertical="center"/>
    </xf>
    <xf numFmtId="167" fontId="42" fillId="19" borderId="58" xfId="13" applyNumberFormat="1" applyFont="1" applyFill="1" applyBorder="1" applyAlignment="1">
      <alignment horizontal="center" vertical="center"/>
    </xf>
    <xf numFmtId="2" fontId="42" fillId="19" borderId="58" xfId="13" applyNumberFormat="1" applyFont="1" applyFill="1" applyBorder="1" applyAlignment="1">
      <alignment horizontal="center" vertical="center"/>
    </xf>
    <xf numFmtId="10" fontId="42" fillId="19" borderId="58" xfId="13" applyNumberFormat="1" applyFont="1" applyFill="1" applyBorder="1" applyAlignment="1">
      <alignment horizontal="center" vertical="center"/>
    </xf>
    <xf numFmtId="166" fontId="42" fillId="19" borderId="58" xfId="13" applyNumberFormat="1" applyFont="1" applyFill="1" applyBorder="1" applyAlignment="1">
      <alignment horizontal="center" vertical="center"/>
    </xf>
    <xf numFmtId="166" fontId="42" fillId="19" borderId="59" xfId="8" applyNumberFormat="1" applyFont="1" applyFill="1" applyBorder="1" applyAlignment="1">
      <alignment horizontal="center"/>
    </xf>
    <xf numFmtId="173" fontId="42" fillId="19" borderId="60" xfId="8" applyNumberFormat="1" applyFont="1" applyFill="1" applyBorder="1" applyAlignment="1">
      <alignment horizontal="center" vertical="center"/>
    </xf>
    <xf numFmtId="2" fontId="42" fillId="0" borderId="61" xfId="13" applyNumberFormat="1" applyFont="1" applyBorder="1" applyAlignment="1">
      <alignment horizontal="center" vertical="center"/>
    </xf>
    <xf numFmtId="166" fontId="42" fillId="19" borderId="61" xfId="13" applyNumberFormat="1" applyFont="1" applyFill="1" applyBorder="1" applyAlignment="1">
      <alignment horizontal="center" vertical="center"/>
    </xf>
    <xf numFmtId="166" fontId="42" fillId="19" borderId="62" xfId="8" applyNumberFormat="1" applyFont="1" applyFill="1" applyBorder="1" applyAlignment="1">
      <alignment horizontal="center"/>
    </xf>
    <xf numFmtId="173" fontId="42" fillId="19" borderId="21" xfId="8" applyNumberFormat="1" applyFont="1" applyFill="1" applyBorder="1" applyAlignment="1">
      <alignment horizontal="center" vertical="center"/>
    </xf>
    <xf numFmtId="173" fontId="42" fillId="19" borderId="6" xfId="8" applyNumberFormat="1" applyFont="1" applyFill="1" applyBorder="1" applyAlignment="1">
      <alignment horizontal="center" vertical="center"/>
    </xf>
    <xf numFmtId="2" fontId="42" fillId="0" borderId="58" xfId="13" applyNumberFormat="1" applyFont="1" applyBorder="1" applyAlignment="1">
      <alignment horizontal="center" vertical="center"/>
    </xf>
    <xf numFmtId="0" fontId="20" fillId="0" borderId="42" xfId="8" applyFont="1" applyBorder="1" applyAlignment="1">
      <alignment horizontal="center" vertical="center" wrapText="1"/>
    </xf>
    <xf numFmtId="0" fontId="13" fillId="0" borderId="42" xfId="8" applyFont="1" applyBorder="1" applyAlignment="1">
      <alignment horizontal="center" vertical="center"/>
    </xf>
    <xf numFmtId="0" fontId="13" fillId="8" borderId="4" xfId="8" applyFont="1" applyFill="1" applyBorder="1" applyAlignment="1">
      <alignment horizontal="center" vertical="center"/>
    </xf>
    <xf numFmtId="0" fontId="20" fillId="0" borderId="41" xfId="8" applyFont="1" applyBorder="1" applyAlignment="1">
      <alignment horizontal="center" vertical="center"/>
    </xf>
    <xf numFmtId="0" fontId="13" fillId="0" borderId="41" xfId="8" applyFont="1" applyBorder="1" applyAlignment="1">
      <alignment horizontal="center" vertical="center"/>
    </xf>
    <xf numFmtId="0" fontId="13" fillId="8" borderId="10" xfId="8" applyFont="1" applyFill="1" applyBorder="1" applyAlignment="1">
      <alignment horizontal="center" vertical="center"/>
    </xf>
    <xf numFmtId="2" fontId="43" fillId="0" borderId="41" xfId="13" applyNumberFormat="1" applyFont="1" applyBorder="1" applyAlignment="1">
      <alignment horizontal="center" vertical="center"/>
    </xf>
    <xf numFmtId="167" fontId="43" fillId="19" borderId="58" xfId="13" applyNumberFormat="1" applyFont="1" applyFill="1" applyBorder="1" applyAlignment="1">
      <alignment horizontal="center" vertical="center"/>
    </xf>
    <xf numFmtId="2" fontId="43" fillId="19" borderId="41" xfId="13" applyNumberFormat="1" applyFont="1" applyFill="1" applyBorder="1" applyAlignment="1">
      <alignment horizontal="center" vertical="center"/>
    </xf>
    <xf numFmtId="10" fontId="43" fillId="19" borderId="63" xfId="13" applyNumberFormat="1" applyFont="1" applyFill="1" applyBorder="1" applyAlignment="1">
      <alignment horizontal="center" vertical="center"/>
    </xf>
    <xf numFmtId="166" fontId="43" fillId="19" borderId="63" xfId="13" applyNumberFormat="1" applyFont="1" applyFill="1" applyBorder="1" applyAlignment="1">
      <alignment horizontal="center" vertical="center"/>
    </xf>
    <xf numFmtId="166" fontId="43" fillId="19" borderId="64" xfId="8" applyNumberFormat="1" applyFont="1" applyFill="1" applyBorder="1" applyAlignment="1">
      <alignment horizontal="center"/>
    </xf>
    <xf numFmtId="0" fontId="6" fillId="8" borderId="21" xfId="8" applyFill="1" applyBorder="1" applyAlignment="1">
      <alignment horizontal="center" vertical="center"/>
    </xf>
    <xf numFmtId="0" fontId="6" fillId="8" borderId="9" xfId="8" applyFill="1" applyBorder="1" applyAlignment="1">
      <alignment horizontal="center" vertical="center"/>
    </xf>
    <xf numFmtId="0" fontId="6" fillId="0" borderId="0" xfId="8" applyAlignment="1">
      <alignment horizontal="center" vertical="center"/>
    </xf>
    <xf numFmtId="0" fontId="6" fillId="0" borderId="10" xfId="8" applyBorder="1" applyAlignment="1">
      <alignment horizontal="center" vertical="center"/>
    </xf>
    <xf numFmtId="0" fontId="6" fillId="8" borderId="0" xfId="8" applyFill="1" applyAlignment="1">
      <alignment horizontal="center" vertical="center"/>
    </xf>
    <xf numFmtId="0" fontId="6" fillId="8" borderId="10" xfId="8" applyFill="1" applyBorder="1" applyAlignment="1">
      <alignment horizontal="center" vertical="center"/>
    </xf>
    <xf numFmtId="0" fontId="20" fillId="0" borderId="42" xfId="8" applyFont="1" applyBorder="1" applyAlignment="1">
      <alignment horizontal="center" vertical="center"/>
    </xf>
    <xf numFmtId="0" fontId="20" fillId="0" borderId="41" xfId="8" applyFont="1" applyBorder="1" applyAlignment="1">
      <alignment horizontal="center" vertical="center"/>
    </xf>
    <xf numFmtId="0" fontId="27" fillId="0" borderId="21" xfId="8" applyFont="1" applyBorder="1"/>
    <xf numFmtId="0" fontId="27" fillId="0" borderId="0" xfId="8" applyFont="1"/>
    <xf numFmtId="0" fontId="13" fillId="18" borderId="3" xfId="8" applyFont="1" applyFill="1" applyBorder="1" applyAlignment="1">
      <alignment horizontal="center"/>
    </xf>
    <xf numFmtId="0" fontId="13" fillId="18" borderId="4" xfId="8" applyFont="1" applyFill="1" applyBorder="1" applyAlignment="1">
      <alignment horizontal="center"/>
    </xf>
    <xf numFmtId="0" fontId="6" fillId="0" borderId="0" xfId="8" applyAlignment="1">
      <alignment horizontal="center"/>
    </xf>
    <xf numFmtId="0" fontId="21" fillId="8" borderId="3" xfId="8" applyFont="1" applyFill="1" applyBorder="1" applyAlignment="1">
      <alignment horizontal="center" vertical="center"/>
    </xf>
    <xf numFmtId="0" fontId="21" fillId="8" borderId="4" xfId="8" applyFont="1" applyFill="1" applyBorder="1" applyAlignment="1">
      <alignment horizontal="center" vertical="center"/>
    </xf>
    <xf numFmtId="0" fontId="21" fillId="8" borderId="5" xfId="8" applyFont="1" applyFill="1" applyBorder="1" applyAlignment="1">
      <alignment horizontal="center" vertical="center"/>
    </xf>
    <xf numFmtId="0" fontId="21" fillId="8" borderId="21" xfId="8" applyFont="1" applyFill="1" applyBorder="1" applyAlignment="1">
      <alignment horizontal="center" vertical="center"/>
    </xf>
    <xf numFmtId="0" fontId="21" fillId="8" borderId="0" xfId="8" applyFont="1" applyFill="1" applyAlignment="1">
      <alignment horizontal="center" vertical="center"/>
    </xf>
    <xf numFmtId="0" fontId="21" fillId="8" borderId="26" xfId="8" applyFont="1" applyFill="1" applyBorder="1" applyAlignment="1">
      <alignment horizontal="center" vertical="center"/>
    </xf>
    <xf numFmtId="0" fontId="6" fillId="0" borderId="6" xfId="8" applyBorder="1" applyAlignment="1">
      <alignment horizontal="center"/>
    </xf>
    <xf numFmtId="0" fontId="6" fillId="0" borderId="7" xfId="8" applyBorder="1" applyAlignment="1">
      <alignment horizontal="center"/>
    </xf>
    <xf numFmtId="0" fontId="6" fillId="0" borderId="8" xfId="8" applyBorder="1" applyAlignment="1">
      <alignment horizontal="center"/>
    </xf>
    <xf numFmtId="0" fontId="22" fillId="0" borderId="0" xfId="8" applyFont="1" applyAlignment="1">
      <alignment horizontal="center" vertical="center" wrapText="1"/>
    </xf>
    <xf numFmtId="0" fontId="13" fillId="12" borderId="18" xfId="8" applyFont="1" applyFill="1" applyBorder="1" applyAlignment="1">
      <alignment horizontal="center" vertical="center" textRotation="90" wrapText="1"/>
    </xf>
    <xf numFmtId="0" fontId="13" fillId="17" borderId="50" xfId="8" applyFont="1" applyFill="1" applyBorder="1" applyAlignment="1">
      <alignment horizontal="center" vertical="center" textRotation="90" wrapText="1"/>
    </xf>
    <xf numFmtId="0" fontId="13" fillId="17" borderId="51" xfId="8" applyFont="1" applyFill="1" applyBorder="1" applyAlignment="1">
      <alignment horizontal="center" vertical="center" textRotation="90" wrapText="1"/>
    </xf>
    <xf numFmtId="0" fontId="13" fillId="17" borderId="52" xfId="8" applyFont="1" applyFill="1" applyBorder="1" applyAlignment="1">
      <alignment horizontal="center" vertical="center" textRotation="90" wrapText="1"/>
    </xf>
    <xf numFmtId="0" fontId="13" fillId="0" borderId="3" xfId="8" applyFont="1" applyBorder="1" applyAlignment="1">
      <alignment horizontal="center" vertical="center"/>
    </xf>
    <xf numFmtId="0" fontId="13" fillId="0" borderId="4" xfId="8" applyFont="1" applyBorder="1" applyAlignment="1">
      <alignment horizontal="center" vertical="center"/>
    </xf>
    <xf numFmtId="0" fontId="13" fillId="0" borderId="5" xfId="8" applyFont="1" applyBorder="1" applyAlignment="1">
      <alignment horizontal="center" vertical="center"/>
    </xf>
    <xf numFmtId="0" fontId="13" fillId="0" borderId="9" xfId="8" applyFont="1" applyBorder="1" applyAlignment="1">
      <alignment horizontal="center" vertical="center"/>
    </xf>
    <xf numFmtId="0" fontId="13" fillId="0" borderId="10" xfId="8" applyFont="1" applyBorder="1" applyAlignment="1">
      <alignment horizontal="center" vertical="center"/>
    </xf>
    <xf numFmtId="0" fontId="13" fillId="0" borderId="11" xfId="8" applyFont="1" applyBorder="1" applyAlignment="1">
      <alignment horizontal="center" vertical="center"/>
    </xf>
    <xf numFmtId="0" fontId="24" fillId="8" borderId="13" xfId="8" applyFont="1" applyFill="1" applyBorder="1" applyAlignment="1">
      <alignment horizontal="center" vertical="center" wrapText="1"/>
    </xf>
    <xf numFmtId="0" fontId="24" fillId="8" borderId="44" xfId="8" applyFont="1" applyFill="1" applyBorder="1" applyAlignment="1">
      <alignment horizontal="center" vertical="center" wrapText="1"/>
    </xf>
    <xf numFmtId="0" fontId="13" fillId="8" borderId="21" xfId="8" applyFont="1" applyFill="1" applyBorder="1"/>
    <xf numFmtId="0" fontId="0" fillId="8" borderId="26" xfId="0" applyFill="1" applyBorder="1"/>
    <xf numFmtId="0" fontId="28" fillId="8" borderId="3" xfId="8" applyFont="1" applyFill="1" applyBorder="1" applyAlignment="1">
      <alignment horizontal="center"/>
    </xf>
    <xf numFmtId="0" fontId="28" fillId="8" borderId="5" xfId="8" applyFont="1" applyFill="1" applyBorder="1" applyAlignment="1">
      <alignment horizontal="center"/>
    </xf>
    <xf numFmtId="0" fontId="13" fillId="8" borderId="3" xfId="8" applyFont="1" applyFill="1" applyBorder="1" applyAlignment="1">
      <alignment horizontal="center"/>
    </xf>
    <xf numFmtId="0" fontId="13" fillId="8" borderId="4" xfId="8" applyFont="1" applyFill="1" applyBorder="1" applyAlignment="1">
      <alignment horizontal="center"/>
    </xf>
    <xf numFmtId="0" fontId="13" fillId="8" borderId="5" xfId="8" applyFont="1" applyFill="1" applyBorder="1" applyAlignment="1">
      <alignment horizontal="center"/>
    </xf>
    <xf numFmtId="0" fontId="13" fillId="8" borderId="10" xfId="8" applyFont="1" applyFill="1" applyBorder="1" applyAlignment="1">
      <alignment horizontal="center"/>
    </xf>
    <xf numFmtId="0" fontId="13" fillId="8" borderId="10" xfId="8" applyFont="1" applyFill="1" applyBorder="1" applyAlignment="1">
      <alignment horizontal="right"/>
    </xf>
    <xf numFmtId="0" fontId="13" fillId="0" borderId="9" xfId="8" applyFont="1" applyBorder="1" applyAlignment="1">
      <alignment horizontal="center"/>
    </xf>
    <xf numFmtId="0" fontId="13" fillId="0" borderId="11" xfId="8" applyFont="1" applyBorder="1" applyAlignment="1">
      <alignment horizontal="center"/>
    </xf>
    <xf numFmtId="0" fontId="17" fillId="8" borderId="3" xfId="5" applyFont="1" applyFill="1" applyBorder="1" applyAlignment="1">
      <alignment horizontal="center"/>
    </xf>
    <xf numFmtId="0" fontId="17" fillId="8" borderId="4" xfId="5" applyFont="1" applyFill="1" applyBorder="1" applyAlignment="1">
      <alignment horizontal="center"/>
    </xf>
    <xf numFmtId="0" fontId="17" fillId="8" borderId="5" xfId="5" applyFont="1" applyFill="1" applyBorder="1" applyAlignment="1">
      <alignment horizontal="center"/>
    </xf>
    <xf numFmtId="0" fontId="17" fillId="8" borderId="21" xfId="5" applyFont="1" applyFill="1" applyBorder="1" applyAlignment="1">
      <alignment horizontal="center"/>
    </xf>
    <xf numFmtId="0" fontId="17" fillId="8" borderId="0" xfId="5" applyFont="1" applyFill="1" applyBorder="1" applyAlignment="1">
      <alignment horizontal="center"/>
    </xf>
    <xf numFmtId="0" fontId="17" fillId="8" borderId="26" xfId="5" applyFont="1" applyFill="1" applyBorder="1" applyAlignment="1">
      <alignment horizontal="center"/>
    </xf>
    <xf numFmtId="0" fontId="18" fillId="8" borderId="9" xfId="0" applyFont="1" applyFill="1" applyBorder="1" applyAlignment="1">
      <alignment horizontal="center"/>
    </xf>
    <xf numFmtId="0" fontId="18" fillId="8" borderId="10" xfId="0" applyFont="1" applyFill="1" applyBorder="1" applyAlignment="1">
      <alignment horizontal="center"/>
    </xf>
    <xf numFmtId="0" fontId="18" fillId="8" borderId="11" xfId="0" applyFont="1" applyFill="1" applyBorder="1" applyAlignment="1">
      <alignment horizontal="center"/>
    </xf>
    <xf numFmtId="0" fontId="22" fillId="8" borderId="3" xfId="8" applyFont="1" applyFill="1" applyBorder="1" applyAlignment="1">
      <alignment horizontal="center" vertical="center" wrapText="1"/>
    </xf>
    <xf numFmtId="0" fontId="22" fillId="8" borderId="5" xfId="8" applyFont="1" applyFill="1" applyBorder="1" applyAlignment="1">
      <alignment horizontal="center" vertical="center" wrapText="1"/>
    </xf>
    <xf numFmtId="0" fontId="22" fillId="8" borderId="21" xfId="8" applyFont="1" applyFill="1" applyBorder="1" applyAlignment="1">
      <alignment horizontal="center" vertical="center" wrapText="1"/>
    </xf>
    <xf numFmtId="0" fontId="22" fillId="8" borderId="26" xfId="8" applyFont="1" applyFill="1" applyBorder="1" applyAlignment="1">
      <alignment horizontal="center" vertical="center" wrapText="1"/>
    </xf>
    <xf numFmtId="0" fontId="22" fillId="8" borderId="9" xfId="8" applyFont="1" applyFill="1" applyBorder="1" applyAlignment="1">
      <alignment horizontal="center" vertical="center" wrapText="1"/>
    </xf>
    <xf numFmtId="0" fontId="22" fillId="8" borderId="11" xfId="8" applyFont="1" applyFill="1" applyBorder="1" applyAlignment="1">
      <alignment horizontal="center" vertical="center" wrapText="1"/>
    </xf>
    <xf numFmtId="0" fontId="7" fillId="7" borderId="3" xfId="8" applyFont="1" applyFill="1" applyBorder="1" applyAlignment="1">
      <alignment horizontal="center" vertical="center"/>
    </xf>
    <xf numFmtId="0" fontId="7" fillId="7" borderId="4" xfId="8" applyFont="1" applyFill="1" applyBorder="1" applyAlignment="1">
      <alignment horizontal="center" vertical="center"/>
    </xf>
    <xf numFmtId="0" fontId="7" fillId="7" borderId="5" xfId="8" applyFont="1" applyFill="1" applyBorder="1" applyAlignment="1">
      <alignment horizontal="center" vertical="center"/>
    </xf>
    <xf numFmtId="0" fontId="7" fillId="7" borderId="9" xfId="8" applyFont="1" applyFill="1" applyBorder="1" applyAlignment="1">
      <alignment horizontal="center" vertical="center"/>
    </xf>
    <xf numFmtId="0" fontId="7" fillId="7" borderId="10" xfId="8" applyFont="1" applyFill="1" applyBorder="1" applyAlignment="1">
      <alignment horizontal="center" vertical="center"/>
    </xf>
    <xf numFmtId="0" fontId="7" fillId="7" borderId="11" xfId="8" applyFont="1" applyFill="1" applyBorder="1" applyAlignment="1">
      <alignment horizontal="center" vertical="center"/>
    </xf>
    <xf numFmtId="0" fontId="8" fillId="0" borderId="6" xfId="8" applyFont="1" applyBorder="1" applyAlignment="1">
      <alignment horizontal="center" vertical="center"/>
    </xf>
    <xf numFmtId="0" fontId="8" fillId="0" borderId="7" xfId="8" applyFont="1" applyBorder="1" applyAlignment="1">
      <alignment horizontal="center" vertical="center"/>
    </xf>
    <xf numFmtId="0" fontId="8" fillId="0" borderId="8" xfId="8" applyFont="1" applyBorder="1" applyAlignment="1">
      <alignment horizontal="center" vertical="center"/>
    </xf>
    <xf numFmtId="164" fontId="9" fillId="3" borderId="14" xfId="3" applyNumberFormat="1" applyFont="1" applyBorder="1" applyAlignment="1" applyProtection="1">
      <alignment horizontal="center"/>
      <protection locked="0"/>
    </xf>
    <xf numFmtId="164" fontId="9" fillId="3" borderId="15" xfId="3" applyNumberFormat="1" applyFont="1" applyBorder="1" applyAlignment="1" applyProtection="1">
      <alignment horizontal="center"/>
      <protection locked="0"/>
    </xf>
    <xf numFmtId="0" fontId="12" fillId="8" borderId="27" xfId="0" applyFont="1" applyFill="1" applyBorder="1" applyAlignment="1">
      <alignment horizontal="center"/>
    </xf>
    <xf numFmtId="0" fontId="12" fillId="8" borderId="28" xfId="0" applyFont="1" applyFill="1" applyBorder="1" applyAlignment="1">
      <alignment horizontal="center"/>
    </xf>
    <xf numFmtId="164" fontId="11" fillId="3" borderId="29" xfId="3" applyNumberFormat="1" applyFont="1" applyBorder="1" applyAlignment="1" applyProtection="1">
      <alignment horizontal="center"/>
      <protection locked="0"/>
    </xf>
    <xf numFmtId="164" fontId="11" fillId="3" borderId="30" xfId="3" applyNumberFormat="1" applyFont="1" applyBorder="1" applyAlignment="1" applyProtection="1">
      <alignment horizontal="center"/>
      <protection locked="0"/>
    </xf>
    <xf numFmtId="0" fontId="13" fillId="0" borderId="21" xfId="8" applyFont="1" applyBorder="1" applyAlignment="1">
      <alignment horizontal="center"/>
    </xf>
    <xf numFmtId="0" fontId="13" fillId="0" borderId="26" xfId="8" applyFont="1" applyBorder="1" applyAlignment="1">
      <alignment horizontal="center"/>
    </xf>
  </cellXfs>
  <cellStyles count="14">
    <cellStyle name="60% - Accent1" xfId="6" builtinId="32"/>
    <cellStyle name="60% - Accent5" xfId="7" builtinId="48"/>
    <cellStyle name="Explanatory Text" xfId="5" builtinId="53"/>
    <cellStyle name="Input" xfId="3" builtinId="20"/>
    <cellStyle name="Neutral" xfId="2" builtinId="28"/>
    <cellStyle name="Normal" xfId="0" builtinId="0"/>
    <cellStyle name="Normal 2 2" xfId="8" xr:uid="{3E618577-C0C0-444D-A6C5-0044BF89D8F9}"/>
    <cellStyle name="Normal 4 2" xfId="11" xr:uid="{4D2F8BBF-0830-451B-AA95-9EB4A65D6FAE}"/>
    <cellStyle name="Note" xfId="4" builtinId="10"/>
    <cellStyle name="Percent" xfId="1" builtinId="5"/>
    <cellStyle name="Percent 2" xfId="9" xr:uid="{3D2889AA-BCB0-439A-8F72-3C1A16C7AD18}"/>
    <cellStyle name="Percent 2 2" xfId="10" xr:uid="{370A5B5B-DD8C-450F-8227-BAAFE1D5DFB9}"/>
    <cellStyle name="Percent 4" xfId="13" xr:uid="{8595F453-FBE7-46CA-AE86-ADEF00128F63}"/>
    <cellStyle name="Percent 6" xfId="12" xr:uid="{77C060C6-2F7A-4108-B0B6-5D6F6649295F}"/>
  </cellStyles>
  <dxfs count="9">
    <dxf>
      <font>
        <color rgb="FFC0000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microsoft.com/office/2017/10/relationships/person" Target="persons/person.xml"/><Relationship Id="rId4" Type="http://schemas.openxmlformats.org/officeDocument/2006/relationships/externalLink" Target="externalLinks/externalLink3.xml"/><Relationship Id="rId9" Type="http://schemas.openxmlformats.org/officeDocument/2006/relationships/sharedStrings" Target="sharedStrings.xml"/><Relationship Id="rId14"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437556028408804E-2"/>
          <c:y val="6.6666827418083094E-2"/>
          <c:w val="0.88281317353300004"/>
          <c:h val="0.74814995213626601"/>
        </c:manualLayout>
      </c:layout>
      <c:scatterChart>
        <c:scatterStyle val="lineMarker"/>
        <c:varyColors val="0"/>
        <c:ser>
          <c:idx val="1"/>
          <c:order val="0"/>
          <c:tx>
            <c:strRef>
              <c:f>'Risk PFA'!$I$136</c:f>
              <c:strCache>
                <c:ptCount val="1"/>
                <c:pt idx="0">
                  <c:v>MV</c:v>
                </c:pt>
              </c:strCache>
            </c:strRef>
          </c:tx>
          <c:spPr>
            <a:ln>
              <a:solidFill>
                <a:schemeClr val="accent4">
                  <a:lumMod val="50000"/>
                </a:schemeClr>
              </a:solidFill>
            </a:ln>
          </c:spPr>
          <c:marker>
            <c:symbol val="none"/>
          </c:marker>
          <c:xVal>
            <c:numRef>
              <c:f>'Risk PFA'!$I$137:$I$138</c:f>
              <c:numCache>
                <c:formatCode>General</c:formatCode>
                <c:ptCount val="2"/>
                <c:pt idx="0">
                  <c:v>10000</c:v>
                </c:pt>
                <c:pt idx="1">
                  <c:v>10000</c:v>
                </c:pt>
              </c:numCache>
            </c:numRef>
          </c:xVal>
          <c:yVal>
            <c:numRef>
              <c:f>'Risk PFA'!$J$137:$J$138</c:f>
              <c:numCache>
                <c:formatCode>General</c:formatCode>
                <c:ptCount val="2"/>
                <c:pt idx="0">
                  <c:v>0</c:v>
                </c:pt>
                <c:pt idx="1">
                  <c:v>1.0446586017130735</c:v>
                </c:pt>
              </c:numCache>
            </c:numRef>
          </c:yVal>
          <c:smooth val="0"/>
          <c:extLst>
            <c:ext xmlns:c16="http://schemas.microsoft.com/office/drawing/2014/chart" uri="{C3380CC4-5D6E-409C-BE32-E72D297353CC}">
              <c16:uniqueId val="{00000000-5E1A-40D5-8127-B3ECE46304BC}"/>
            </c:ext>
          </c:extLst>
        </c:ser>
        <c:ser>
          <c:idx val="2"/>
          <c:order val="1"/>
          <c:tx>
            <c:strRef>
              <c:f>'Risk PFA'!$G$136</c:f>
              <c:strCache>
                <c:ptCount val="1"/>
                <c:pt idx="0">
                  <c:v>LSL</c:v>
                </c:pt>
              </c:strCache>
            </c:strRef>
          </c:tx>
          <c:marker>
            <c:symbol val="none"/>
          </c:marker>
          <c:xVal>
            <c:numRef>
              <c:f>'Risk PFA'!$G$137:$G$138</c:f>
              <c:numCache>
                <c:formatCode>General</c:formatCode>
                <c:ptCount val="2"/>
                <c:pt idx="0">
                  <c:v>9998</c:v>
                </c:pt>
                <c:pt idx="1">
                  <c:v>9998</c:v>
                </c:pt>
              </c:numCache>
            </c:numRef>
          </c:xVal>
          <c:yVal>
            <c:numRef>
              <c:f>'Risk PFA'!$J$137:$J$138</c:f>
              <c:numCache>
                <c:formatCode>General</c:formatCode>
                <c:ptCount val="2"/>
                <c:pt idx="0">
                  <c:v>0</c:v>
                </c:pt>
                <c:pt idx="1">
                  <c:v>1.0446586017130735</c:v>
                </c:pt>
              </c:numCache>
            </c:numRef>
          </c:yVal>
          <c:smooth val="0"/>
          <c:extLst>
            <c:ext xmlns:c16="http://schemas.microsoft.com/office/drawing/2014/chart" uri="{C3380CC4-5D6E-409C-BE32-E72D297353CC}">
              <c16:uniqueId val="{00000001-5E1A-40D5-8127-B3ECE46304BC}"/>
            </c:ext>
          </c:extLst>
        </c:ser>
        <c:ser>
          <c:idx val="3"/>
          <c:order val="2"/>
          <c:tx>
            <c:strRef>
              <c:f>'Risk PFA'!$F$136</c:f>
              <c:strCache>
                <c:ptCount val="1"/>
                <c:pt idx="0">
                  <c:v>Nominal Value</c:v>
                </c:pt>
              </c:strCache>
            </c:strRef>
          </c:tx>
          <c:marker>
            <c:symbol val="none"/>
          </c:marker>
          <c:xVal>
            <c:numRef>
              <c:f>'Risk PFA'!$F$137:$F$138</c:f>
              <c:numCache>
                <c:formatCode>General</c:formatCode>
                <c:ptCount val="2"/>
                <c:pt idx="0">
                  <c:v>10000</c:v>
                </c:pt>
                <c:pt idx="1">
                  <c:v>10000</c:v>
                </c:pt>
              </c:numCache>
            </c:numRef>
          </c:xVal>
          <c:yVal>
            <c:numRef>
              <c:f>'Risk PFA'!$J$137:$J$138</c:f>
              <c:numCache>
                <c:formatCode>General</c:formatCode>
                <c:ptCount val="2"/>
                <c:pt idx="0">
                  <c:v>0</c:v>
                </c:pt>
                <c:pt idx="1">
                  <c:v>1.0446586017130735</c:v>
                </c:pt>
              </c:numCache>
            </c:numRef>
          </c:yVal>
          <c:smooth val="0"/>
          <c:extLst>
            <c:ext xmlns:c16="http://schemas.microsoft.com/office/drawing/2014/chart" uri="{C3380CC4-5D6E-409C-BE32-E72D297353CC}">
              <c16:uniqueId val="{00000002-5E1A-40D5-8127-B3ECE46304BC}"/>
            </c:ext>
          </c:extLst>
        </c:ser>
        <c:ser>
          <c:idx val="4"/>
          <c:order val="3"/>
          <c:tx>
            <c:strRef>
              <c:f>'Risk PFA'!$H$136</c:f>
              <c:strCache>
                <c:ptCount val="1"/>
                <c:pt idx="0">
                  <c:v>USL</c:v>
                </c:pt>
              </c:strCache>
            </c:strRef>
          </c:tx>
          <c:marker>
            <c:symbol val="none"/>
          </c:marker>
          <c:xVal>
            <c:numRef>
              <c:f>'Risk PFA'!$H$137:$H$138</c:f>
              <c:numCache>
                <c:formatCode>General</c:formatCode>
                <c:ptCount val="2"/>
                <c:pt idx="0">
                  <c:v>10002</c:v>
                </c:pt>
                <c:pt idx="1">
                  <c:v>10002</c:v>
                </c:pt>
              </c:numCache>
            </c:numRef>
          </c:xVal>
          <c:yVal>
            <c:numRef>
              <c:f>'Risk PFA'!$J$137:$J$138</c:f>
              <c:numCache>
                <c:formatCode>General</c:formatCode>
                <c:ptCount val="2"/>
                <c:pt idx="0">
                  <c:v>0</c:v>
                </c:pt>
                <c:pt idx="1">
                  <c:v>1.0446586017130735</c:v>
                </c:pt>
              </c:numCache>
            </c:numRef>
          </c:yVal>
          <c:smooth val="0"/>
          <c:extLst>
            <c:ext xmlns:c16="http://schemas.microsoft.com/office/drawing/2014/chart" uri="{C3380CC4-5D6E-409C-BE32-E72D297353CC}">
              <c16:uniqueId val="{00000003-5E1A-40D5-8127-B3ECE46304BC}"/>
            </c:ext>
          </c:extLst>
        </c:ser>
        <c:ser>
          <c:idx val="0"/>
          <c:order val="4"/>
          <c:tx>
            <c:v>Uncert. Dist</c:v>
          </c:tx>
          <c:spPr>
            <a:ln w="25400">
              <a:solidFill>
                <a:srgbClr val="0000D4"/>
              </a:solidFill>
              <a:prstDash val="solid"/>
            </a:ln>
          </c:spPr>
          <c:marker>
            <c:symbol val="none"/>
          </c:marker>
          <c:xVal>
            <c:numRef>
              <c:f>'Risk PFA'!$C$145:$C$1144</c:f>
              <c:numCache>
                <c:formatCode>General</c:formatCode>
                <c:ptCount val="1000"/>
                <c:pt idx="0">
                  <c:v>9998.4724491628276</c:v>
                </c:pt>
                <c:pt idx="1">
                  <c:v>9998.4755042645011</c:v>
                </c:pt>
                <c:pt idx="2">
                  <c:v>9998.4785593661745</c:v>
                </c:pt>
                <c:pt idx="3">
                  <c:v>9998.481614467848</c:v>
                </c:pt>
                <c:pt idx="4">
                  <c:v>9998.4846695695214</c:v>
                </c:pt>
                <c:pt idx="5">
                  <c:v>9998.4877246711949</c:v>
                </c:pt>
                <c:pt idx="6">
                  <c:v>9998.4907797728683</c:v>
                </c:pt>
                <c:pt idx="7">
                  <c:v>9998.4938348745418</c:v>
                </c:pt>
                <c:pt idx="8">
                  <c:v>9998.4968899762152</c:v>
                </c:pt>
                <c:pt idx="9">
                  <c:v>9998.4999450778887</c:v>
                </c:pt>
                <c:pt idx="10">
                  <c:v>9998.5030001795622</c:v>
                </c:pt>
                <c:pt idx="11">
                  <c:v>9998.5060552812356</c:v>
                </c:pt>
                <c:pt idx="12">
                  <c:v>9998.5091103829091</c:v>
                </c:pt>
                <c:pt idx="13">
                  <c:v>9998.5121654845825</c:v>
                </c:pt>
                <c:pt idx="14">
                  <c:v>9998.515220586256</c:v>
                </c:pt>
                <c:pt idx="15">
                  <c:v>9998.5182756879294</c:v>
                </c:pt>
                <c:pt idx="16">
                  <c:v>9998.5213307896029</c:v>
                </c:pt>
                <c:pt idx="17">
                  <c:v>9998.5243858912763</c:v>
                </c:pt>
                <c:pt idx="18">
                  <c:v>9998.5274409929498</c:v>
                </c:pt>
                <c:pt idx="19">
                  <c:v>9998.5304960946232</c:v>
                </c:pt>
                <c:pt idx="20">
                  <c:v>9998.5335511962967</c:v>
                </c:pt>
                <c:pt idx="21">
                  <c:v>9998.5366062979701</c:v>
                </c:pt>
                <c:pt idx="22">
                  <c:v>9998.5396613996436</c:v>
                </c:pt>
                <c:pt idx="23">
                  <c:v>9998.542716501317</c:v>
                </c:pt>
                <c:pt idx="24">
                  <c:v>9998.5457716029905</c:v>
                </c:pt>
                <c:pt idx="25">
                  <c:v>9998.548826704664</c:v>
                </c:pt>
                <c:pt idx="26">
                  <c:v>9998.5518818063374</c:v>
                </c:pt>
                <c:pt idx="27">
                  <c:v>9998.5549369080109</c:v>
                </c:pt>
                <c:pt idx="28">
                  <c:v>9998.5579920096843</c:v>
                </c:pt>
                <c:pt idx="29">
                  <c:v>9998.5610471113578</c:v>
                </c:pt>
                <c:pt idx="30">
                  <c:v>9998.5641022130312</c:v>
                </c:pt>
                <c:pt idx="31">
                  <c:v>9998.5671573147047</c:v>
                </c:pt>
                <c:pt idx="32">
                  <c:v>9998.5702124163781</c:v>
                </c:pt>
                <c:pt idx="33">
                  <c:v>9998.5732675180516</c:v>
                </c:pt>
                <c:pt idx="34">
                  <c:v>9998.576322619725</c:v>
                </c:pt>
                <c:pt idx="35">
                  <c:v>9998.5793777213985</c:v>
                </c:pt>
                <c:pt idx="36">
                  <c:v>9998.5824328230719</c:v>
                </c:pt>
                <c:pt idx="37">
                  <c:v>9998.5854879247454</c:v>
                </c:pt>
                <c:pt idx="38">
                  <c:v>9998.5885430264188</c:v>
                </c:pt>
                <c:pt idx="39">
                  <c:v>9998.5915981280923</c:v>
                </c:pt>
                <c:pt idx="40">
                  <c:v>9998.5946532297658</c:v>
                </c:pt>
                <c:pt idx="41">
                  <c:v>9998.5977083314392</c:v>
                </c:pt>
                <c:pt idx="42">
                  <c:v>9998.6007634331127</c:v>
                </c:pt>
                <c:pt idx="43">
                  <c:v>9998.6038185347861</c:v>
                </c:pt>
                <c:pt idx="44">
                  <c:v>9998.6068736364596</c:v>
                </c:pt>
                <c:pt idx="45">
                  <c:v>9998.609928738133</c:v>
                </c:pt>
                <c:pt idx="46">
                  <c:v>9998.6129838398065</c:v>
                </c:pt>
                <c:pt idx="47">
                  <c:v>9998.6160389414799</c:v>
                </c:pt>
                <c:pt idx="48">
                  <c:v>9998.6190940431534</c:v>
                </c:pt>
                <c:pt idx="49">
                  <c:v>9998.6221491448268</c:v>
                </c:pt>
                <c:pt idx="50">
                  <c:v>9998.6252042465003</c:v>
                </c:pt>
                <c:pt idx="51">
                  <c:v>9998.6282593481737</c:v>
                </c:pt>
                <c:pt idx="52">
                  <c:v>9998.6313144498472</c:v>
                </c:pt>
                <c:pt idx="53">
                  <c:v>9998.6343695515206</c:v>
                </c:pt>
                <c:pt idx="54">
                  <c:v>9998.6374246531941</c:v>
                </c:pt>
                <c:pt idx="55">
                  <c:v>9998.6404797548676</c:v>
                </c:pt>
                <c:pt idx="56">
                  <c:v>9998.643534856541</c:v>
                </c:pt>
                <c:pt idx="57">
                  <c:v>9998.6465899582145</c:v>
                </c:pt>
                <c:pt idx="58">
                  <c:v>9998.6496450598879</c:v>
                </c:pt>
                <c:pt idx="59">
                  <c:v>9998.6527001615614</c:v>
                </c:pt>
                <c:pt idx="60">
                  <c:v>9998.6557552632348</c:v>
                </c:pt>
                <c:pt idx="61">
                  <c:v>9998.6588103649083</c:v>
                </c:pt>
                <c:pt idx="62">
                  <c:v>9998.6618654665817</c:v>
                </c:pt>
                <c:pt idx="63">
                  <c:v>9998.6649205682552</c:v>
                </c:pt>
                <c:pt idx="64">
                  <c:v>9998.6679756699286</c:v>
                </c:pt>
                <c:pt idx="65">
                  <c:v>9998.6710307716021</c:v>
                </c:pt>
                <c:pt idx="66">
                  <c:v>9998.6740858732755</c:v>
                </c:pt>
                <c:pt idx="67">
                  <c:v>9998.677140974949</c:v>
                </c:pt>
                <c:pt idx="68">
                  <c:v>9998.6801960766225</c:v>
                </c:pt>
                <c:pt idx="69">
                  <c:v>9998.6832511782959</c:v>
                </c:pt>
                <c:pt idx="70">
                  <c:v>9998.6863062799694</c:v>
                </c:pt>
                <c:pt idx="71">
                  <c:v>9998.6893613816428</c:v>
                </c:pt>
                <c:pt idx="72">
                  <c:v>9998.6924164833163</c:v>
                </c:pt>
                <c:pt idx="73">
                  <c:v>9998.6954715849897</c:v>
                </c:pt>
                <c:pt idx="74">
                  <c:v>9998.6985266866632</c:v>
                </c:pt>
                <c:pt idx="75">
                  <c:v>9998.7015817883366</c:v>
                </c:pt>
                <c:pt idx="76">
                  <c:v>9998.7046368900101</c:v>
                </c:pt>
                <c:pt idx="77">
                  <c:v>9998.7076919916835</c:v>
                </c:pt>
                <c:pt idx="78">
                  <c:v>9998.710747093357</c:v>
                </c:pt>
                <c:pt idx="79">
                  <c:v>9998.7138021950304</c:v>
                </c:pt>
                <c:pt idx="80">
                  <c:v>9998.7168572967039</c:v>
                </c:pt>
                <c:pt idx="81">
                  <c:v>9998.7199123983773</c:v>
                </c:pt>
                <c:pt idx="82">
                  <c:v>9998.7229675000508</c:v>
                </c:pt>
                <c:pt idx="83">
                  <c:v>9998.7260226017243</c:v>
                </c:pt>
                <c:pt idx="84">
                  <c:v>9998.7290777033977</c:v>
                </c:pt>
                <c:pt idx="85">
                  <c:v>9998.7321328050712</c:v>
                </c:pt>
                <c:pt idx="86">
                  <c:v>9998.7351879067446</c:v>
                </c:pt>
                <c:pt idx="87">
                  <c:v>9998.7382430084181</c:v>
                </c:pt>
                <c:pt idx="88">
                  <c:v>9998.7412981100915</c:v>
                </c:pt>
                <c:pt idx="89">
                  <c:v>9998.744353211765</c:v>
                </c:pt>
                <c:pt idx="90">
                  <c:v>9998.7474083134384</c:v>
                </c:pt>
                <c:pt idx="91">
                  <c:v>9998.7504634151119</c:v>
                </c:pt>
                <c:pt idx="92">
                  <c:v>9998.7535185167853</c:v>
                </c:pt>
                <c:pt idx="93">
                  <c:v>9998.7565736184588</c:v>
                </c:pt>
                <c:pt idx="94">
                  <c:v>9998.7596287201322</c:v>
                </c:pt>
                <c:pt idx="95">
                  <c:v>9998.7626838218057</c:v>
                </c:pt>
                <c:pt idx="96">
                  <c:v>9998.7657389234791</c:v>
                </c:pt>
                <c:pt idx="97">
                  <c:v>9998.7687940251526</c:v>
                </c:pt>
                <c:pt idx="98">
                  <c:v>9998.7718491268261</c:v>
                </c:pt>
                <c:pt idx="99">
                  <c:v>9998.7749042284995</c:v>
                </c:pt>
                <c:pt idx="100">
                  <c:v>9998.777959330173</c:v>
                </c:pt>
                <c:pt idx="101">
                  <c:v>9998.7810144318464</c:v>
                </c:pt>
                <c:pt idx="102">
                  <c:v>9998.7840695335199</c:v>
                </c:pt>
                <c:pt idx="103">
                  <c:v>9998.7871246351933</c:v>
                </c:pt>
                <c:pt idx="104">
                  <c:v>9998.7901797368668</c:v>
                </c:pt>
                <c:pt idx="105">
                  <c:v>9998.7932348385402</c:v>
                </c:pt>
                <c:pt idx="106">
                  <c:v>9998.7962899402137</c:v>
                </c:pt>
                <c:pt idx="107">
                  <c:v>9998.7993450418871</c:v>
                </c:pt>
                <c:pt idx="108">
                  <c:v>9998.8024001435606</c:v>
                </c:pt>
                <c:pt idx="109">
                  <c:v>9998.805455245234</c:v>
                </c:pt>
                <c:pt idx="110">
                  <c:v>9998.8085103469075</c:v>
                </c:pt>
                <c:pt idx="111">
                  <c:v>9998.811565448581</c:v>
                </c:pt>
                <c:pt idx="112">
                  <c:v>9998.8146205502544</c:v>
                </c:pt>
                <c:pt idx="113">
                  <c:v>9998.8176756519279</c:v>
                </c:pt>
                <c:pt idx="114">
                  <c:v>9998.8207307536013</c:v>
                </c:pt>
                <c:pt idx="115">
                  <c:v>9998.8237858552748</c:v>
                </c:pt>
                <c:pt idx="116">
                  <c:v>9998.8268409569482</c:v>
                </c:pt>
                <c:pt idx="117">
                  <c:v>9998.8298960586217</c:v>
                </c:pt>
                <c:pt idx="118">
                  <c:v>9998.8329511602951</c:v>
                </c:pt>
                <c:pt idx="119">
                  <c:v>9998.8360062619686</c:v>
                </c:pt>
                <c:pt idx="120">
                  <c:v>9998.839061363642</c:v>
                </c:pt>
                <c:pt idx="121">
                  <c:v>9998.8421164653155</c:v>
                </c:pt>
                <c:pt idx="122">
                  <c:v>9998.8451715669889</c:v>
                </c:pt>
                <c:pt idx="123">
                  <c:v>9998.8482266686624</c:v>
                </c:pt>
                <c:pt idx="124">
                  <c:v>9998.8512817703358</c:v>
                </c:pt>
                <c:pt idx="125">
                  <c:v>9998.8543368720093</c:v>
                </c:pt>
                <c:pt idx="126">
                  <c:v>9998.8573919736828</c:v>
                </c:pt>
                <c:pt idx="127">
                  <c:v>9998.8604470753562</c:v>
                </c:pt>
                <c:pt idx="128">
                  <c:v>9998.8635021770297</c:v>
                </c:pt>
                <c:pt idx="129">
                  <c:v>9998.8665572787031</c:v>
                </c:pt>
                <c:pt idx="130">
                  <c:v>9998.8696123803766</c:v>
                </c:pt>
                <c:pt idx="131">
                  <c:v>9998.87266748205</c:v>
                </c:pt>
                <c:pt idx="132">
                  <c:v>9998.8757225837235</c:v>
                </c:pt>
                <c:pt idx="133">
                  <c:v>9998.8787776853969</c:v>
                </c:pt>
                <c:pt idx="134">
                  <c:v>9998.8818327870704</c:v>
                </c:pt>
                <c:pt idx="135">
                  <c:v>9998.8848878887438</c:v>
                </c:pt>
                <c:pt idx="136">
                  <c:v>9998.8879429904173</c:v>
                </c:pt>
                <c:pt idx="137">
                  <c:v>9998.8909980920907</c:v>
                </c:pt>
                <c:pt idx="138">
                  <c:v>9998.8940531937642</c:v>
                </c:pt>
                <c:pt idx="139">
                  <c:v>9998.8971082954376</c:v>
                </c:pt>
                <c:pt idx="140">
                  <c:v>9998.9001633971111</c:v>
                </c:pt>
                <c:pt idx="141">
                  <c:v>9998.9032184987846</c:v>
                </c:pt>
                <c:pt idx="142">
                  <c:v>9998.906273600458</c:v>
                </c:pt>
                <c:pt idx="143">
                  <c:v>9998.9093287021315</c:v>
                </c:pt>
                <c:pt idx="144">
                  <c:v>9998.9123838038049</c:v>
                </c:pt>
                <c:pt idx="145">
                  <c:v>9998.9154389054784</c:v>
                </c:pt>
                <c:pt idx="146">
                  <c:v>9998.9184940071518</c:v>
                </c:pt>
                <c:pt idx="147">
                  <c:v>9998.9215491088253</c:v>
                </c:pt>
                <c:pt idx="148">
                  <c:v>9998.9246042104987</c:v>
                </c:pt>
                <c:pt idx="149">
                  <c:v>9998.9276593121722</c:v>
                </c:pt>
                <c:pt idx="150">
                  <c:v>9998.9307144138456</c:v>
                </c:pt>
                <c:pt idx="151">
                  <c:v>9998.9337695155191</c:v>
                </c:pt>
                <c:pt idx="152">
                  <c:v>9998.9368246171925</c:v>
                </c:pt>
                <c:pt idx="153">
                  <c:v>9998.939879718866</c:v>
                </c:pt>
                <c:pt idx="154">
                  <c:v>9998.9429348205394</c:v>
                </c:pt>
                <c:pt idx="155">
                  <c:v>9998.9459899222129</c:v>
                </c:pt>
                <c:pt idx="156">
                  <c:v>9998.9490450238864</c:v>
                </c:pt>
                <c:pt idx="157">
                  <c:v>9998.9521001255598</c:v>
                </c:pt>
                <c:pt idx="158">
                  <c:v>9998.9551552272333</c:v>
                </c:pt>
                <c:pt idx="159">
                  <c:v>9998.9582103289067</c:v>
                </c:pt>
                <c:pt idx="160">
                  <c:v>9998.9612654305802</c:v>
                </c:pt>
                <c:pt idx="161">
                  <c:v>9998.9643205322536</c:v>
                </c:pt>
                <c:pt idx="162">
                  <c:v>9998.9673756339271</c:v>
                </c:pt>
                <c:pt idx="163">
                  <c:v>9998.9704307356005</c:v>
                </c:pt>
                <c:pt idx="164">
                  <c:v>9998.973485837274</c:v>
                </c:pt>
                <c:pt idx="165">
                  <c:v>9998.9765409389474</c:v>
                </c:pt>
                <c:pt idx="166">
                  <c:v>9998.9795960406209</c:v>
                </c:pt>
                <c:pt idx="167">
                  <c:v>9998.9826511422943</c:v>
                </c:pt>
                <c:pt idx="168">
                  <c:v>9998.9857062439678</c:v>
                </c:pt>
                <c:pt idx="169">
                  <c:v>9998.9887613456413</c:v>
                </c:pt>
                <c:pt idx="170">
                  <c:v>9998.9918164473147</c:v>
                </c:pt>
                <c:pt idx="171">
                  <c:v>9998.9948715489882</c:v>
                </c:pt>
                <c:pt idx="172">
                  <c:v>9998.9979266506616</c:v>
                </c:pt>
                <c:pt idx="173">
                  <c:v>9999.0009817523351</c:v>
                </c:pt>
                <c:pt idx="174">
                  <c:v>9999.0040368540085</c:v>
                </c:pt>
                <c:pt idx="175">
                  <c:v>9999.007091955682</c:v>
                </c:pt>
                <c:pt idx="176">
                  <c:v>9999.0101470573554</c:v>
                </c:pt>
                <c:pt idx="177">
                  <c:v>9999.0132021590289</c:v>
                </c:pt>
                <c:pt idx="178">
                  <c:v>9999.0162572607023</c:v>
                </c:pt>
                <c:pt idx="179">
                  <c:v>9999.0193123623758</c:v>
                </c:pt>
                <c:pt idx="180">
                  <c:v>9999.0223674640492</c:v>
                </c:pt>
                <c:pt idx="181">
                  <c:v>9999.0254225657227</c:v>
                </c:pt>
                <c:pt idx="182">
                  <c:v>9999.0284776673961</c:v>
                </c:pt>
                <c:pt idx="183">
                  <c:v>9999.0315327690696</c:v>
                </c:pt>
                <c:pt idx="184">
                  <c:v>9999.0345878707431</c:v>
                </c:pt>
                <c:pt idx="185">
                  <c:v>9999.0376429724165</c:v>
                </c:pt>
                <c:pt idx="186">
                  <c:v>9999.04069807409</c:v>
                </c:pt>
                <c:pt idx="187">
                  <c:v>9999.0437531757634</c:v>
                </c:pt>
                <c:pt idx="188">
                  <c:v>9999.0468082774369</c:v>
                </c:pt>
                <c:pt idx="189">
                  <c:v>9999.0498633791103</c:v>
                </c:pt>
                <c:pt idx="190">
                  <c:v>9999.0529184807838</c:v>
                </c:pt>
                <c:pt idx="191">
                  <c:v>9999.0559735824572</c:v>
                </c:pt>
                <c:pt idx="192">
                  <c:v>9999.0590286841307</c:v>
                </c:pt>
                <c:pt idx="193">
                  <c:v>9999.0620837858041</c:v>
                </c:pt>
                <c:pt idx="194">
                  <c:v>9999.0651388874776</c:v>
                </c:pt>
                <c:pt idx="195">
                  <c:v>9999.068193989151</c:v>
                </c:pt>
                <c:pt idx="196">
                  <c:v>9999.0712490908245</c:v>
                </c:pt>
                <c:pt idx="197">
                  <c:v>9999.0743041924979</c:v>
                </c:pt>
                <c:pt idx="198">
                  <c:v>9999.0773592941714</c:v>
                </c:pt>
                <c:pt idx="199">
                  <c:v>9999.0804143958449</c:v>
                </c:pt>
                <c:pt idx="200">
                  <c:v>9999.0834694975183</c:v>
                </c:pt>
                <c:pt idx="201">
                  <c:v>9999.0865245991918</c:v>
                </c:pt>
                <c:pt idx="202">
                  <c:v>9999.0895797008652</c:v>
                </c:pt>
                <c:pt idx="203">
                  <c:v>9999.0926348025387</c:v>
                </c:pt>
                <c:pt idx="204">
                  <c:v>9999.0956899042121</c:v>
                </c:pt>
                <c:pt idx="205">
                  <c:v>9999.0987450058856</c:v>
                </c:pt>
                <c:pt idx="206">
                  <c:v>9999.101800107559</c:v>
                </c:pt>
                <c:pt idx="207">
                  <c:v>9999.1048552092325</c:v>
                </c:pt>
                <c:pt idx="208">
                  <c:v>9999.1079103109059</c:v>
                </c:pt>
                <c:pt idx="209">
                  <c:v>9999.1109654125794</c:v>
                </c:pt>
                <c:pt idx="210">
                  <c:v>9999.1140205142528</c:v>
                </c:pt>
                <c:pt idx="211">
                  <c:v>9999.1170756159263</c:v>
                </c:pt>
                <c:pt idx="212">
                  <c:v>9999.1201307175997</c:v>
                </c:pt>
                <c:pt idx="213">
                  <c:v>9999.1231858192732</c:v>
                </c:pt>
                <c:pt idx="214">
                  <c:v>9999.1262409209467</c:v>
                </c:pt>
                <c:pt idx="215">
                  <c:v>9999.1292960226201</c:v>
                </c:pt>
                <c:pt idx="216">
                  <c:v>9999.1323511242936</c:v>
                </c:pt>
                <c:pt idx="217">
                  <c:v>9999.135406225967</c:v>
                </c:pt>
                <c:pt idx="218">
                  <c:v>9999.1384613276405</c:v>
                </c:pt>
                <c:pt idx="219">
                  <c:v>9999.1415164293139</c:v>
                </c:pt>
                <c:pt idx="220">
                  <c:v>9999.1445715309874</c:v>
                </c:pt>
                <c:pt idx="221">
                  <c:v>9999.1476266326608</c:v>
                </c:pt>
                <c:pt idx="222">
                  <c:v>9999.1506817343343</c:v>
                </c:pt>
                <c:pt idx="223">
                  <c:v>9999.1537368360077</c:v>
                </c:pt>
                <c:pt idx="224">
                  <c:v>9999.1567919376812</c:v>
                </c:pt>
                <c:pt idx="225">
                  <c:v>9999.1598470393546</c:v>
                </c:pt>
                <c:pt idx="226">
                  <c:v>9999.1629021410281</c:v>
                </c:pt>
                <c:pt idx="227">
                  <c:v>9999.1659572427016</c:v>
                </c:pt>
                <c:pt idx="228">
                  <c:v>9999.169012344375</c:v>
                </c:pt>
                <c:pt idx="229">
                  <c:v>9999.1720674460485</c:v>
                </c:pt>
                <c:pt idx="230">
                  <c:v>9999.1751225477219</c:v>
                </c:pt>
                <c:pt idx="231">
                  <c:v>9999.1781776493954</c:v>
                </c:pt>
                <c:pt idx="232">
                  <c:v>9999.1812327510688</c:v>
                </c:pt>
                <c:pt idx="233">
                  <c:v>9999.1842878527423</c:v>
                </c:pt>
                <c:pt idx="234">
                  <c:v>9999.1873429544157</c:v>
                </c:pt>
                <c:pt idx="235">
                  <c:v>9999.1903980560892</c:v>
                </c:pt>
                <c:pt idx="236">
                  <c:v>9999.1934531577626</c:v>
                </c:pt>
                <c:pt idx="237">
                  <c:v>9999.1965082594361</c:v>
                </c:pt>
                <c:pt idx="238">
                  <c:v>9999.1995633611095</c:v>
                </c:pt>
                <c:pt idx="239">
                  <c:v>9999.202618462783</c:v>
                </c:pt>
                <c:pt idx="240">
                  <c:v>9999.2056735644564</c:v>
                </c:pt>
                <c:pt idx="241">
                  <c:v>9999.2087286661299</c:v>
                </c:pt>
                <c:pt idx="242">
                  <c:v>9999.2117837678034</c:v>
                </c:pt>
                <c:pt idx="243">
                  <c:v>9999.2148388694768</c:v>
                </c:pt>
                <c:pt idx="244">
                  <c:v>9999.2178939711503</c:v>
                </c:pt>
                <c:pt idx="245">
                  <c:v>9999.2209490728237</c:v>
                </c:pt>
                <c:pt idx="246">
                  <c:v>9999.2240041744972</c:v>
                </c:pt>
                <c:pt idx="247">
                  <c:v>9999.2270592761706</c:v>
                </c:pt>
                <c:pt idx="248">
                  <c:v>9999.2301143778441</c:v>
                </c:pt>
                <c:pt idx="249">
                  <c:v>9999.2331694795175</c:v>
                </c:pt>
                <c:pt idx="250">
                  <c:v>9999.236224581191</c:v>
                </c:pt>
                <c:pt idx="251">
                  <c:v>9999.2392796828644</c:v>
                </c:pt>
                <c:pt idx="252">
                  <c:v>9999.2423347845379</c:v>
                </c:pt>
                <c:pt idx="253">
                  <c:v>9999.2453898862113</c:v>
                </c:pt>
                <c:pt idx="254">
                  <c:v>9999.2484449878848</c:v>
                </c:pt>
                <c:pt idx="255">
                  <c:v>9999.2515000895582</c:v>
                </c:pt>
                <c:pt idx="256">
                  <c:v>9999.2545551912317</c:v>
                </c:pt>
                <c:pt idx="257">
                  <c:v>9999.2576102929052</c:v>
                </c:pt>
                <c:pt idx="258">
                  <c:v>9999.2606653945786</c:v>
                </c:pt>
                <c:pt idx="259">
                  <c:v>9999.2637204962521</c:v>
                </c:pt>
                <c:pt idx="260">
                  <c:v>9999.2667755979255</c:v>
                </c:pt>
                <c:pt idx="261">
                  <c:v>9999.269830699599</c:v>
                </c:pt>
                <c:pt idx="262">
                  <c:v>9999.2728858012724</c:v>
                </c:pt>
                <c:pt idx="263">
                  <c:v>9999.2759409029459</c:v>
                </c:pt>
                <c:pt idx="264">
                  <c:v>9999.2789960046193</c:v>
                </c:pt>
                <c:pt idx="265">
                  <c:v>9999.2820511062928</c:v>
                </c:pt>
                <c:pt idx="266">
                  <c:v>9999.2851062079662</c:v>
                </c:pt>
                <c:pt idx="267">
                  <c:v>9999.2881613096397</c:v>
                </c:pt>
                <c:pt idx="268">
                  <c:v>9999.2912164113131</c:v>
                </c:pt>
                <c:pt idx="269">
                  <c:v>9999.2942715129866</c:v>
                </c:pt>
                <c:pt idx="270">
                  <c:v>9999.2973266146601</c:v>
                </c:pt>
                <c:pt idx="271">
                  <c:v>9999.3003817163335</c:v>
                </c:pt>
                <c:pt idx="272">
                  <c:v>9999.303436818007</c:v>
                </c:pt>
                <c:pt idx="273">
                  <c:v>9999.3064919196804</c:v>
                </c:pt>
                <c:pt idx="274">
                  <c:v>9999.3095470213539</c:v>
                </c:pt>
                <c:pt idx="275">
                  <c:v>9999.3126021230273</c:v>
                </c:pt>
                <c:pt idx="276">
                  <c:v>9999.3156572247008</c:v>
                </c:pt>
                <c:pt idx="277">
                  <c:v>9999.3187123263742</c:v>
                </c:pt>
                <c:pt idx="278">
                  <c:v>9999.3217674280477</c:v>
                </c:pt>
                <c:pt idx="279">
                  <c:v>9999.3248225297211</c:v>
                </c:pt>
                <c:pt idx="280">
                  <c:v>9999.3278776313946</c:v>
                </c:pt>
                <c:pt idx="281">
                  <c:v>9999.330932733068</c:v>
                </c:pt>
                <c:pt idx="282">
                  <c:v>9999.3339878347415</c:v>
                </c:pt>
                <c:pt idx="283">
                  <c:v>9999.3370429364149</c:v>
                </c:pt>
                <c:pt idx="284">
                  <c:v>9999.3400980380884</c:v>
                </c:pt>
                <c:pt idx="285">
                  <c:v>9999.3431531397619</c:v>
                </c:pt>
                <c:pt idx="286">
                  <c:v>9999.3462082414353</c:v>
                </c:pt>
                <c:pt idx="287">
                  <c:v>9999.3492633431088</c:v>
                </c:pt>
                <c:pt idx="288">
                  <c:v>9999.3523184447822</c:v>
                </c:pt>
                <c:pt idx="289">
                  <c:v>9999.3553735464557</c:v>
                </c:pt>
                <c:pt idx="290">
                  <c:v>9999.3584286481291</c:v>
                </c:pt>
                <c:pt idx="291">
                  <c:v>9999.3614837498026</c:v>
                </c:pt>
                <c:pt idx="292">
                  <c:v>9999.364538851476</c:v>
                </c:pt>
                <c:pt idx="293">
                  <c:v>9999.3675939531495</c:v>
                </c:pt>
                <c:pt idx="294">
                  <c:v>9999.3706490548229</c:v>
                </c:pt>
                <c:pt idx="295">
                  <c:v>9999.3737041564964</c:v>
                </c:pt>
                <c:pt idx="296">
                  <c:v>9999.3767592581698</c:v>
                </c:pt>
                <c:pt idx="297">
                  <c:v>9999.3798143598433</c:v>
                </c:pt>
                <c:pt idx="298">
                  <c:v>9999.3828694615167</c:v>
                </c:pt>
                <c:pt idx="299">
                  <c:v>9999.3859245631902</c:v>
                </c:pt>
                <c:pt idx="300">
                  <c:v>9999.3889796648637</c:v>
                </c:pt>
                <c:pt idx="301">
                  <c:v>9999.3920347665371</c:v>
                </c:pt>
                <c:pt idx="302">
                  <c:v>9999.3950898682106</c:v>
                </c:pt>
                <c:pt idx="303">
                  <c:v>9999.398144969884</c:v>
                </c:pt>
                <c:pt idx="304">
                  <c:v>9999.4012000715575</c:v>
                </c:pt>
                <c:pt idx="305">
                  <c:v>9999.4042551732309</c:v>
                </c:pt>
                <c:pt idx="306">
                  <c:v>9999.4073102749044</c:v>
                </c:pt>
                <c:pt idx="307">
                  <c:v>9999.4103653765778</c:v>
                </c:pt>
                <c:pt idx="308">
                  <c:v>9999.4134204782513</c:v>
                </c:pt>
                <c:pt idx="309">
                  <c:v>9999.4164755799247</c:v>
                </c:pt>
                <c:pt idx="310">
                  <c:v>9999.4195306815982</c:v>
                </c:pt>
                <c:pt idx="311">
                  <c:v>9999.4225857832716</c:v>
                </c:pt>
                <c:pt idx="312">
                  <c:v>9999.4256408849451</c:v>
                </c:pt>
                <c:pt idx="313">
                  <c:v>9999.4286959866185</c:v>
                </c:pt>
                <c:pt idx="314">
                  <c:v>9999.431751088292</c:v>
                </c:pt>
                <c:pt idx="315">
                  <c:v>9999.4348061899655</c:v>
                </c:pt>
                <c:pt idx="316">
                  <c:v>9999.4378612916389</c:v>
                </c:pt>
                <c:pt idx="317">
                  <c:v>9999.4409163933124</c:v>
                </c:pt>
                <c:pt idx="318">
                  <c:v>9999.4439714949858</c:v>
                </c:pt>
                <c:pt idx="319">
                  <c:v>9999.4470265966593</c:v>
                </c:pt>
                <c:pt idx="320">
                  <c:v>9999.4500816983327</c:v>
                </c:pt>
                <c:pt idx="321">
                  <c:v>9999.4531368000062</c:v>
                </c:pt>
                <c:pt idx="322">
                  <c:v>9999.4561919016796</c:v>
                </c:pt>
                <c:pt idx="323">
                  <c:v>9999.4592470033531</c:v>
                </c:pt>
                <c:pt idx="324">
                  <c:v>9999.4623021050265</c:v>
                </c:pt>
                <c:pt idx="325">
                  <c:v>9999.4653572067</c:v>
                </c:pt>
                <c:pt idx="326">
                  <c:v>9999.4684123083734</c:v>
                </c:pt>
                <c:pt idx="327">
                  <c:v>9999.4714674100469</c:v>
                </c:pt>
                <c:pt idx="328">
                  <c:v>9999.4745225117204</c:v>
                </c:pt>
                <c:pt idx="329">
                  <c:v>9999.4775776133938</c:v>
                </c:pt>
                <c:pt idx="330">
                  <c:v>9999.4806327150673</c:v>
                </c:pt>
                <c:pt idx="331">
                  <c:v>9999.4836878167407</c:v>
                </c:pt>
                <c:pt idx="332">
                  <c:v>9999.4867429184142</c:v>
                </c:pt>
                <c:pt idx="333">
                  <c:v>9999.4897980200876</c:v>
                </c:pt>
                <c:pt idx="334">
                  <c:v>9999.4928531217611</c:v>
                </c:pt>
                <c:pt idx="335">
                  <c:v>9999.4959082234345</c:v>
                </c:pt>
                <c:pt idx="336">
                  <c:v>9999.498963325108</c:v>
                </c:pt>
                <c:pt idx="337">
                  <c:v>9999.5020184267814</c:v>
                </c:pt>
                <c:pt idx="338">
                  <c:v>9999.5050735284549</c:v>
                </c:pt>
                <c:pt idx="339">
                  <c:v>9999.5081286301283</c:v>
                </c:pt>
                <c:pt idx="340">
                  <c:v>9999.5111837318018</c:v>
                </c:pt>
                <c:pt idx="341">
                  <c:v>9999.5142388334752</c:v>
                </c:pt>
                <c:pt idx="342">
                  <c:v>9999.5172939351487</c:v>
                </c:pt>
                <c:pt idx="343">
                  <c:v>9999.5203490368222</c:v>
                </c:pt>
                <c:pt idx="344">
                  <c:v>9999.5234041384956</c:v>
                </c:pt>
                <c:pt idx="345">
                  <c:v>9999.5264592401691</c:v>
                </c:pt>
                <c:pt idx="346">
                  <c:v>9999.5295143418425</c:v>
                </c:pt>
                <c:pt idx="347">
                  <c:v>9999.532569443516</c:v>
                </c:pt>
                <c:pt idx="348">
                  <c:v>9999.5356245451894</c:v>
                </c:pt>
                <c:pt idx="349">
                  <c:v>9999.5386796468629</c:v>
                </c:pt>
                <c:pt idx="350">
                  <c:v>9999.5417347485363</c:v>
                </c:pt>
                <c:pt idx="351">
                  <c:v>9999.5447898502098</c:v>
                </c:pt>
                <c:pt idx="352">
                  <c:v>9999.5478449518832</c:v>
                </c:pt>
                <c:pt idx="353">
                  <c:v>9999.5509000535567</c:v>
                </c:pt>
                <c:pt idx="354">
                  <c:v>9999.5539551552301</c:v>
                </c:pt>
                <c:pt idx="355">
                  <c:v>9999.5570102569036</c:v>
                </c:pt>
                <c:pt idx="356">
                  <c:v>9999.560065358577</c:v>
                </c:pt>
                <c:pt idx="357">
                  <c:v>9999.5631204602505</c:v>
                </c:pt>
                <c:pt idx="358">
                  <c:v>9999.566175561924</c:v>
                </c:pt>
                <c:pt idx="359">
                  <c:v>9999.5692306635974</c:v>
                </c:pt>
                <c:pt idx="360">
                  <c:v>9999.5722857652709</c:v>
                </c:pt>
                <c:pt idx="361">
                  <c:v>9999.5753408669443</c:v>
                </c:pt>
                <c:pt idx="362">
                  <c:v>9999.5783959686178</c:v>
                </c:pt>
                <c:pt idx="363">
                  <c:v>9999.5814510702912</c:v>
                </c:pt>
                <c:pt idx="364">
                  <c:v>9999.5845061719647</c:v>
                </c:pt>
                <c:pt idx="365">
                  <c:v>9999.5875612736381</c:v>
                </c:pt>
                <c:pt idx="366">
                  <c:v>9999.5906163753116</c:v>
                </c:pt>
                <c:pt idx="367">
                  <c:v>9999.593671476985</c:v>
                </c:pt>
                <c:pt idx="368">
                  <c:v>9999.5967265786585</c:v>
                </c:pt>
                <c:pt idx="369">
                  <c:v>9999.5997816803319</c:v>
                </c:pt>
                <c:pt idx="370">
                  <c:v>9999.6028367820054</c:v>
                </c:pt>
                <c:pt idx="371">
                  <c:v>9999.6058918836789</c:v>
                </c:pt>
                <c:pt idx="372">
                  <c:v>9999.6089469853523</c:v>
                </c:pt>
                <c:pt idx="373">
                  <c:v>9999.6120020870258</c:v>
                </c:pt>
                <c:pt idx="374">
                  <c:v>9999.6150571886992</c:v>
                </c:pt>
                <c:pt idx="375">
                  <c:v>9999.6181122903727</c:v>
                </c:pt>
                <c:pt idx="376">
                  <c:v>9999.6211673920461</c:v>
                </c:pt>
                <c:pt idx="377">
                  <c:v>9999.6242224937196</c:v>
                </c:pt>
                <c:pt idx="378">
                  <c:v>9999.627277595393</c:v>
                </c:pt>
                <c:pt idx="379">
                  <c:v>9999.6303326970665</c:v>
                </c:pt>
                <c:pt idx="380">
                  <c:v>9999.6333877987399</c:v>
                </c:pt>
                <c:pt idx="381">
                  <c:v>9999.6364429004134</c:v>
                </c:pt>
                <c:pt idx="382">
                  <c:v>9999.6394980020868</c:v>
                </c:pt>
                <c:pt idx="383">
                  <c:v>9999.6425531037603</c:v>
                </c:pt>
                <c:pt idx="384">
                  <c:v>9999.6456082054337</c:v>
                </c:pt>
                <c:pt idx="385">
                  <c:v>9999.6486633071072</c:v>
                </c:pt>
                <c:pt idx="386">
                  <c:v>9999.6517184087807</c:v>
                </c:pt>
                <c:pt idx="387">
                  <c:v>9999.6547735104541</c:v>
                </c:pt>
                <c:pt idx="388">
                  <c:v>9999.6578286121276</c:v>
                </c:pt>
                <c:pt idx="389">
                  <c:v>9999.660883713801</c:v>
                </c:pt>
                <c:pt idx="390">
                  <c:v>9999.6639388154745</c:v>
                </c:pt>
                <c:pt idx="391">
                  <c:v>9999.6669939171479</c:v>
                </c:pt>
                <c:pt idx="392">
                  <c:v>9999.6700490188214</c:v>
                </c:pt>
                <c:pt idx="393">
                  <c:v>9999.6731041204948</c:v>
                </c:pt>
                <c:pt idx="394">
                  <c:v>9999.6761592221683</c:v>
                </c:pt>
                <c:pt idx="395">
                  <c:v>9999.6792143238417</c:v>
                </c:pt>
                <c:pt idx="396">
                  <c:v>9999.6822694255152</c:v>
                </c:pt>
                <c:pt idx="397">
                  <c:v>9999.6853245271886</c:v>
                </c:pt>
                <c:pt idx="398">
                  <c:v>9999.6883796288621</c:v>
                </c:pt>
                <c:pt idx="399">
                  <c:v>9999.6914347305355</c:v>
                </c:pt>
                <c:pt idx="400">
                  <c:v>9999.694489832209</c:v>
                </c:pt>
                <c:pt idx="401">
                  <c:v>9999.6975449338825</c:v>
                </c:pt>
                <c:pt idx="402">
                  <c:v>9999.7006000355559</c:v>
                </c:pt>
                <c:pt idx="403">
                  <c:v>9999.7036551372294</c:v>
                </c:pt>
                <c:pt idx="404">
                  <c:v>9999.7067102389028</c:v>
                </c:pt>
                <c:pt idx="405">
                  <c:v>9999.7097653405763</c:v>
                </c:pt>
                <c:pt idx="406">
                  <c:v>9999.7128204422497</c:v>
                </c:pt>
                <c:pt idx="407">
                  <c:v>9999.7158755439232</c:v>
                </c:pt>
                <c:pt idx="408">
                  <c:v>9999.7189306455966</c:v>
                </c:pt>
                <c:pt idx="409">
                  <c:v>9999.7219857472701</c:v>
                </c:pt>
                <c:pt idx="410">
                  <c:v>9999.7250408489435</c:v>
                </c:pt>
                <c:pt idx="411">
                  <c:v>9999.728095950617</c:v>
                </c:pt>
                <c:pt idx="412">
                  <c:v>9999.7311510522904</c:v>
                </c:pt>
                <c:pt idx="413">
                  <c:v>9999.7342061539639</c:v>
                </c:pt>
                <c:pt idx="414">
                  <c:v>9999.7372612556373</c:v>
                </c:pt>
                <c:pt idx="415">
                  <c:v>9999.7403163573108</c:v>
                </c:pt>
                <c:pt idx="416">
                  <c:v>9999.7433714589843</c:v>
                </c:pt>
                <c:pt idx="417">
                  <c:v>9999.7464265606577</c:v>
                </c:pt>
                <c:pt idx="418">
                  <c:v>9999.7494816623312</c:v>
                </c:pt>
                <c:pt idx="419">
                  <c:v>9999.7525367640046</c:v>
                </c:pt>
                <c:pt idx="420">
                  <c:v>9999.7555918656781</c:v>
                </c:pt>
                <c:pt idx="421">
                  <c:v>9999.7586469673515</c:v>
                </c:pt>
                <c:pt idx="422">
                  <c:v>9999.761702069025</c:v>
                </c:pt>
                <c:pt idx="423">
                  <c:v>9999.7647571706984</c:v>
                </c:pt>
                <c:pt idx="424">
                  <c:v>9999.7678122723719</c:v>
                </c:pt>
                <c:pt idx="425">
                  <c:v>9999.7708673740453</c:v>
                </c:pt>
                <c:pt idx="426">
                  <c:v>9999.7739224757188</c:v>
                </c:pt>
                <c:pt idx="427">
                  <c:v>9999.7769775773922</c:v>
                </c:pt>
                <c:pt idx="428">
                  <c:v>9999.7800326790657</c:v>
                </c:pt>
                <c:pt idx="429">
                  <c:v>9999.7830877807392</c:v>
                </c:pt>
                <c:pt idx="430">
                  <c:v>9999.7861428824126</c:v>
                </c:pt>
                <c:pt idx="431">
                  <c:v>9999.7891979840861</c:v>
                </c:pt>
                <c:pt idx="432">
                  <c:v>9999.7922530857595</c:v>
                </c:pt>
                <c:pt idx="433">
                  <c:v>9999.795308187433</c:v>
                </c:pt>
                <c:pt idx="434">
                  <c:v>9999.7983632891064</c:v>
                </c:pt>
                <c:pt idx="435">
                  <c:v>9999.8014183907799</c:v>
                </c:pt>
                <c:pt idx="436">
                  <c:v>9999.8044734924533</c:v>
                </c:pt>
                <c:pt idx="437">
                  <c:v>9999.8075285941268</c:v>
                </c:pt>
                <c:pt idx="438">
                  <c:v>9999.8105836958002</c:v>
                </c:pt>
                <c:pt idx="439">
                  <c:v>9999.8136387974737</c:v>
                </c:pt>
                <c:pt idx="440">
                  <c:v>9999.8166938991471</c:v>
                </c:pt>
                <c:pt idx="441">
                  <c:v>9999.8197490008206</c:v>
                </c:pt>
                <c:pt idx="442">
                  <c:v>9999.822804102494</c:v>
                </c:pt>
                <c:pt idx="443">
                  <c:v>9999.8258592041675</c:v>
                </c:pt>
                <c:pt idx="444">
                  <c:v>9999.828914305841</c:v>
                </c:pt>
                <c:pt idx="445">
                  <c:v>9999.8319694075144</c:v>
                </c:pt>
                <c:pt idx="446">
                  <c:v>9999.8350245091879</c:v>
                </c:pt>
                <c:pt idx="447">
                  <c:v>9999.8380796108613</c:v>
                </c:pt>
                <c:pt idx="448">
                  <c:v>9999.8411347125348</c:v>
                </c:pt>
                <c:pt idx="449">
                  <c:v>9999.8441898142082</c:v>
                </c:pt>
                <c:pt idx="450">
                  <c:v>9999.8472449158817</c:v>
                </c:pt>
                <c:pt idx="451">
                  <c:v>9999.8503000175551</c:v>
                </c:pt>
                <c:pt idx="452">
                  <c:v>9999.8533551192286</c:v>
                </c:pt>
                <c:pt idx="453">
                  <c:v>9999.856410220902</c:v>
                </c:pt>
                <c:pt idx="454">
                  <c:v>9999.8594653225755</c:v>
                </c:pt>
                <c:pt idx="455">
                  <c:v>9999.8625204242489</c:v>
                </c:pt>
                <c:pt idx="456">
                  <c:v>9999.8655755259224</c:v>
                </c:pt>
                <c:pt idx="457">
                  <c:v>9999.8686306275958</c:v>
                </c:pt>
                <c:pt idx="458">
                  <c:v>9999.8716857292693</c:v>
                </c:pt>
                <c:pt idx="459">
                  <c:v>9999.8747408309428</c:v>
                </c:pt>
                <c:pt idx="460">
                  <c:v>9999.8777959326162</c:v>
                </c:pt>
                <c:pt idx="461">
                  <c:v>9999.8808510342897</c:v>
                </c:pt>
                <c:pt idx="462">
                  <c:v>9999.8839061359631</c:v>
                </c:pt>
                <c:pt idx="463">
                  <c:v>9999.8869612376366</c:v>
                </c:pt>
                <c:pt idx="464">
                  <c:v>9999.89001633931</c:v>
                </c:pt>
                <c:pt idx="465">
                  <c:v>9999.8930714409835</c:v>
                </c:pt>
                <c:pt idx="466">
                  <c:v>9999.8961265426569</c:v>
                </c:pt>
                <c:pt idx="467">
                  <c:v>9999.8991816443304</c:v>
                </c:pt>
                <c:pt idx="468">
                  <c:v>9999.9022367460038</c:v>
                </c:pt>
                <c:pt idx="469">
                  <c:v>9999.9052918476773</c:v>
                </c:pt>
                <c:pt idx="470">
                  <c:v>9999.9083469493507</c:v>
                </c:pt>
                <c:pt idx="471">
                  <c:v>9999.9114020510242</c:v>
                </c:pt>
                <c:pt idx="472">
                  <c:v>9999.9144571526977</c:v>
                </c:pt>
                <c:pt idx="473">
                  <c:v>9999.9175122543711</c:v>
                </c:pt>
                <c:pt idx="474">
                  <c:v>9999.9205673560446</c:v>
                </c:pt>
                <c:pt idx="475">
                  <c:v>9999.923622457718</c:v>
                </c:pt>
                <c:pt idx="476">
                  <c:v>9999.9266775593915</c:v>
                </c:pt>
                <c:pt idx="477">
                  <c:v>9999.9297326610649</c:v>
                </c:pt>
                <c:pt idx="478">
                  <c:v>9999.9327877627384</c:v>
                </c:pt>
                <c:pt idx="479">
                  <c:v>9999.9358428644118</c:v>
                </c:pt>
                <c:pt idx="480">
                  <c:v>9999.9388979660853</c:v>
                </c:pt>
                <c:pt idx="481">
                  <c:v>9999.9419530677587</c:v>
                </c:pt>
                <c:pt idx="482">
                  <c:v>9999.9450081694322</c:v>
                </c:pt>
                <c:pt idx="483">
                  <c:v>9999.9480632711056</c:v>
                </c:pt>
                <c:pt idx="484">
                  <c:v>9999.9511183727791</c:v>
                </c:pt>
                <c:pt idx="485">
                  <c:v>9999.9541734744525</c:v>
                </c:pt>
                <c:pt idx="486">
                  <c:v>9999.957228576126</c:v>
                </c:pt>
                <c:pt idx="487">
                  <c:v>9999.9602836777995</c:v>
                </c:pt>
                <c:pt idx="488">
                  <c:v>9999.9633387794729</c:v>
                </c:pt>
                <c:pt idx="489">
                  <c:v>9999.9663938811464</c:v>
                </c:pt>
                <c:pt idx="490">
                  <c:v>9999.9694489828198</c:v>
                </c:pt>
                <c:pt idx="491">
                  <c:v>9999.9725040844933</c:v>
                </c:pt>
                <c:pt idx="492">
                  <c:v>9999.9755591861667</c:v>
                </c:pt>
                <c:pt idx="493">
                  <c:v>9999.9786142878402</c:v>
                </c:pt>
                <c:pt idx="494">
                  <c:v>9999.9816693895136</c:v>
                </c:pt>
                <c:pt idx="495">
                  <c:v>9999.9847244911871</c:v>
                </c:pt>
                <c:pt idx="496">
                  <c:v>9999.9877795928605</c:v>
                </c:pt>
                <c:pt idx="497">
                  <c:v>9999.990834694534</c:v>
                </c:pt>
                <c:pt idx="498">
                  <c:v>9999.9938897962074</c:v>
                </c:pt>
                <c:pt idx="499">
                  <c:v>9999.9969448978809</c:v>
                </c:pt>
                <c:pt idx="500">
                  <c:v>9999.9999999995543</c:v>
                </c:pt>
                <c:pt idx="501">
                  <c:v>10000.003055101228</c:v>
                </c:pt>
                <c:pt idx="502">
                  <c:v>10000.006110202901</c:v>
                </c:pt>
                <c:pt idx="503">
                  <c:v>10000.009165304575</c:v>
                </c:pt>
                <c:pt idx="504">
                  <c:v>10000.012220406248</c:v>
                </c:pt>
                <c:pt idx="505">
                  <c:v>10000.015275507922</c:v>
                </c:pt>
                <c:pt idx="506">
                  <c:v>10000.018330609595</c:v>
                </c:pt>
                <c:pt idx="507">
                  <c:v>10000.021385711269</c:v>
                </c:pt>
                <c:pt idx="508">
                  <c:v>10000.024440812942</c:v>
                </c:pt>
                <c:pt idx="509">
                  <c:v>10000.027495914615</c:v>
                </c:pt>
                <c:pt idx="510">
                  <c:v>10000.030551016289</c:v>
                </c:pt>
                <c:pt idx="511">
                  <c:v>10000.033606117962</c:v>
                </c:pt>
                <c:pt idx="512">
                  <c:v>10000.036661219636</c:v>
                </c:pt>
                <c:pt idx="513">
                  <c:v>10000.039716321309</c:v>
                </c:pt>
                <c:pt idx="514">
                  <c:v>10000.042771422983</c:v>
                </c:pt>
                <c:pt idx="515">
                  <c:v>10000.045826524656</c:v>
                </c:pt>
                <c:pt idx="516">
                  <c:v>10000.04888162633</c:v>
                </c:pt>
                <c:pt idx="517">
                  <c:v>10000.051936728003</c:v>
                </c:pt>
                <c:pt idx="518">
                  <c:v>10000.054991829677</c:v>
                </c:pt>
                <c:pt idx="519">
                  <c:v>10000.05804693135</c:v>
                </c:pt>
                <c:pt idx="520">
                  <c:v>10000.061102033023</c:v>
                </c:pt>
                <c:pt idx="521">
                  <c:v>10000.064157134697</c:v>
                </c:pt>
                <c:pt idx="522">
                  <c:v>10000.06721223637</c:v>
                </c:pt>
                <c:pt idx="523">
                  <c:v>10000.070267338044</c:v>
                </c:pt>
                <c:pt idx="524">
                  <c:v>10000.073322439717</c:v>
                </c:pt>
                <c:pt idx="525">
                  <c:v>10000.076377541391</c:v>
                </c:pt>
                <c:pt idx="526">
                  <c:v>10000.079432643064</c:v>
                </c:pt>
                <c:pt idx="527">
                  <c:v>10000.082487744738</c:v>
                </c:pt>
                <c:pt idx="528">
                  <c:v>10000.085542846411</c:v>
                </c:pt>
                <c:pt idx="529">
                  <c:v>10000.088597948084</c:v>
                </c:pt>
                <c:pt idx="530">
                  <c:v>10000.091653049758</c:v>
                </c:pt>
                <c:pt idx="531">
                  <c:v>10000.094708151431</c:v>
                </c:pt>
                <c:pt idx="532">
                  <c:v>10000.097763253105</c:v>
                </c:pt>
                <c:pt idx="533">
                  <c:v>10000.100818354778</c:v>
                </c:pt>
                <c:pt idx="534">
                  <c:v>10000.103873456452</c:v>
                </c:pt>
                <c:pt idx="535">
                  <c:v>10000.106928558125</c:v>
                </c:pt>
                <c:pt idx="536">
                  <c:v>10000.109983659799</c:v>
                </c:pt>
                <c:pt idx="537">
                  <c:v>10000.113038761472</c:v>
                </c:pt>
                <c:pt idx="538">
                  <c:v>10000.116093863146</c:v>
                </c:pt>
                <c:pt idx="539">
                  <c:v>10000.119148964819</c:v>
                </c:pt>
                <c:pt idx="540">
                  <c:v>10000.122204066492</c:v>
                </c:pt>
                <c:pt idx="541">
                  <c:v>10000.125259168166</c:v>
                </c:pt>
                <c:pt idx="542">
                  <c:v>10000.128314269839</c:v>
                </c:pt>
                <c:pt idx="543">
                  <c:v>10000.131369371513</c:v>
                </c:pt>
                <c:pt idx="544">
                  <c:v>10000.134424473186</c:v>
                </c:pt>
                <c:pt idx="545">
                  <c:v>10000.13747957486</c:v>
                </c:pt>
                <c:pt idx="546">
                  <c:v>10000.140534676533</c:v>
                </c:pt>
                <c:pt idx="547">
                  <c:v>10000.143589778207</c:v>
                </c:pt>
                <c:pt idx="548">
                  <c:v>10000.14664487988</c:v>
                </c:pt>
                <c:pt idx="549">
                  <c:v>10000.149699981554</c:v>
                </c:pt>
                <c:pt idx="550">
                  <c:v>10000.152755083227</c:v>
                </c:pt>
                <c:pt idx="551">
                  <c:v>10000.1558101849</c:v>
                </c:pt>
                <c:pt idx="552">
                  <c:v>10000.158865286574</c:v>
                </c:pt>
                <c:pt idx="553">
                  <c:v>10000.161920388247</c:v>
                </c:pt>
                <c:pt idx="554">
                  <c:v>10000.164975489921</c:v>
                </c:pt>
                <c:pt idx="555">
                  <c:v>10000.168030591594</c:v>
                </c:pt>
                <c:pt idx="556">
                  <c:v>10000.171085693268</c:v>
                </c:pt>
                <c:pt idx="557">
                  <c:v>10000.174140794941</c:v>
                </c:pt>
                <c:pt idx="558">
                  <c:v>10000.177195896615</c:v>
                </c:pt>
                <c:pt idx="559">
                  <c:v>10000.180250998288</c:v>
                </c:pt>
                <c:pt idx="560">
                  <c:v>10000.183306099962</c:v>
                </c:pt>
                <c:pt idx="561">
                  <c:v>10000.186361201635</c:v>
                </c:pt>
                <c:pt idx="562">
                  <c:v>10000.189416303308</c:v>
                </c:pt>
                <c:pt idx="563">
                  <c:v>10000.192471404982</c:v>
                </c:pt>
                <c:pt idx="564">
                  <c:v>10000.195526506655</c:v>
                </c:pt>
                <c:pt idx="565">
                  <c:v>10000.198581608329</c:v>
                </c:pt>
                <c:pt idx="566">
                  <c:v>10000.201636710002</c:v>
                </c:pt>
                <c:pt idx="567">
                  <c:v>10000.204691811676</c:v>
                </c:pt>
                <c:pt idx="568">
                  <c:v>10000.207746913349</c:v>
                </c:pt>
                <c:pt idx="569">
                  <c:v>10000.210802015023</c:v>
                </c:pt>
                <c:pt idx="570">
                  <c:v>10000.213857116696</c:v>
                </c:pt>
                <c:pt idx="571">
                  <c:v>10000.21691221837</c:v>
                </c:pt>
                <c:pt idx="572">
                  <c:v>10000.219967320043</c:v>
                </c:pt>
                <c:pt idx="573">
                  <c:v>10000.223022421716</c:v>
                </c:pt>
                <c:pt idx="574">
                  <c:v>10000.22607752339</c:v>
                </c:pt>
                <c:pt idx="575">
                  <c:v>10000.229132625063</c:v>
                </c:pt>
                <c:pt idx="576">
                  <c:v>10000.232187726737</c:v>
                </c:pt>
                <c:pt idx="577">
                  <c:v>10000.23524282841</c:v>
                </c:pt>
                <c:pt idx="578">
                  <c:v>10000.238297930084</c:v>
                </c:pt>
                <c:pt idx="579">
                  <c:v>10000.241353031757</c:v>
                </c:pt>
                <c:pt idx="580">
                  <c:v>10000.244408133431</c:v>
                </c:pt>
                <c:pt idx="581">
                  <c:v>10000.247463235104</c:v>
                </c:pt>
                <c:pt idx="582">
                  <c:v>10000.250518336778</c:v>
                </c:pt>
                <c:pt idx="583">
                  <c:v>10000.253573438451</c:v>
                </c:pt>
                <c:pt idx="584">
                  <c:v>10000.256628540124</c:v>
                </c:pt>
                <c:pt idx="585">
                  <c:v>10000.259683641798</c:v>
                </c:pt>
                <c:pt idx="586">
                  <c:v>10000.262738743471</c:v>
                </c:pt>
                <c:pt idx="587">
                  <c:v>10000.265793845145</c:v>
                </c:pt>
                <c:pt idx="588">
                  <c:v>10000.268848946818</c:v>
                </c:pt>
                <c:pt idx="589">
                  <c:v>10000.271904048492</c:v>
                </c:pt>
                <c:pt idx="590">
                  <c:v>10000.274959150165</c:v>
                </c:pt>
                <c:pt idx="591">
                  <c:v>10000.278014251839</c:v>
                </c:pt>
                <c:pt idx="592">
                  <c:v>10000.281069353512</c:v>
                </c:pt>
                <c:pt idx="593">
                  <c:v>10000.284124455186</c:v>
                </c:pt>
                <c:pt idx="594">
                  <c:v>10000.287179556859</c:v>
                </c:pt>
                <c:pt idx="595">
                  <c:v>10000.290234658532</c:v>
                </c:pt>
                <c:pt idx="596">
                  <c:v>10000.293289760206</c:v>
                </c:pt>
                <c:pt idx="597">
                  <c:v>10000.296344861879</c:v>
                </c:pt>
                <c:pt idx="598">
                  <c:v>10000.299399963553</c:v>
                </c:pt>
                <c:pt idx="599">
                  <c:v>10000.302455065226</c:v>
                </c:pt>
                <c:pt idx="600">
                  <c:v>10000.3055101669</c:v>
                </c:pt>
                <c:pt idx="601">
                  <c:v>10000.308565268573</c:v>
                </c:pt>
                <c:pt idx="602">
                  <c:v>10000.311620370247</c:v>
                </c:pt>
                <c:pt idx="603">
                  <c:v>10000.31467547192</c:v>
                </c:pt>
                <c:pt idx="604">
                  <c:v>10000.317730573594</c:v>
                </c:pt>
                <c:pt idx="605">
                  <c:v>10000.320785675267</c:v>
                </c:pt>
                <c:pt idx="606">
                  <c:v>10000.32384077694</c:v>
                </c:pt>
                <c:pt idx="607">
                  <c:v>10000.326895878614</c:v>
                </c:pt>
                <c:pt idx="608">
                  <c:v>10000.329950980287</c:v>
                </c:pt>
                <c:pt idx="609">
                  <c:v>10000.333006081961</c:v>
                </c:pt>
                <c:pt idx="610">
                  <c:v>10000.336061183634</c:v>
                </c:pt>
                <c:pt idx="611">
                  <c:v>10000.339116285308</c:v>
                </c:pt>
                <c:pt idx="612">
                  <c:v>10000.342171386981</c:v>
                </c:pt>
                <c:pt idx="613">
                  <c:v>10000.345226488655</c:v>
                </c:pt>
                <c:pt idx="614">
                  <c:v>10000.348281590328</c:v>
                </c:pt>
                <c:pt idx="615">
                  <c:v>10000.351336692001</c:v>
                </c:pt>
                <c:pt idx="616">
                  <c:v>10000.354391793675</c:v>
                </c:pt>
                <c:pt idx="617">
                  <c:v>10000.357446895348</c:v>
                </c:pt>
                <c:pt idx="618">
                  <c:v>10000.360501997022</c:v>
                </c:pt>
                <c:pt idx="619">
                  <c:v>10000.363557098695</c:v>
                </c:pt>
                <c:pt idx="620">
                  <c:v>10000.366612200369</c:v>
                </c:pt>
                <c:pt idx="621">
                  <c:v>10000.369667302042</c:v>
                </c:pt>
                <c:pt idx="622">
                  <c:v>10000.372722403716</c:v>
                </c:pt>
                <c:pt idx="623">
                  <c:v>10000.375777505389</c:v>
                </c:pt>
                <c:pt idx="624">
                  <c:v>10000.378832607063</c:v>
                </c:pt>
                <c:pt idx="625">
                  <c:v>10000.381887708736</c:v>
                </c:pt>
                <c:pt idx="626">
                  <c:v>10000.384942810409</c:v>
                </c:pt>
                <c:pt idx="627">
                  <c:v>10000.387997912083</c:v>
                </c:pt>
                <c:pt idx="628">
                  <c:v>10000.391053013756</c:v>
                </c:pt>
                <c:pt idx="629">
                  <c:v>10000.39410811543</c:v>
                </c:pt>
                <c:pt idx="630">
                  <c:v>10000.397163217103</c:v>
                </c:pt>
                <c:pt idx="631">
                  <c:v>10000.400218318777</c:v>
                </c:pt>
                <c:pt idx="632">
                  <c:v>10000.40327342045</c:v>
                </c:pt>
                <c:pt idx="633">
                  <c:v>10000.406328522124</c:v>
                </c:pt>
                <c:pt idx="634">
                  <c:v>10000.409383623797</c:v>
                </c:pt>
                <c:pt idx="635">
                  <c:v>10000.412438725471</c:v>
                </c:pt>
                <c:pt idx="636">
                  <c:v>10000.415493827144</c:v>
                </c:pt>
                <c:pt idx="637">
                  <c:v>10000.418548928817</c:v>
                </c:pt>
                <c:pt idx="638">
                  <c:v>10000.421604030491</c:v>
                </c:pt>
                <c:pt idx="639">
                  <c:v>10000.424659132164</c:v>
                </c:pt>
                <c:pt idx="640">
                  <c:v>10000.427714233838</c:v>
                </c:pt>
                <c:pt idx="641">
                  <c:v>10000.430769335511</c:v>
                </c:pt>
                <c:pt idx="642">
                  <c:v>10000.433824437185</c:v>
                </c:pt>
                <c:pt idx="643">
                  <c:v>10000.436879538858</c:v>
                </c:pt>
                <c:pt idx="644">
                  <c:v>10000.439934640532</c:v>
                </c:pt>
                <c:pt idx="645">
                  <c:v>10000.442989742205</c:v>
                </c:pt>
                <c:pt idx="646">
                  <c:v>10000.446044843879</c:v>
                </c:pt>
                <c:pt idx="647">
                  <c:v>10000.449099945552</c:v>
                </c:pt>
                <c:pt idx="648">
                  <c:v>10000.452155047225</c:v>
                </c:pt>
                <c:pt idx="649">
                  <c:v>10000.455210148899</c:v>
                </c:pt>
                <c:pt idx="650">
                  <c:v>10000.458265250572</c:v>
                </c:pt>
                <c:pt idx="651">
                  <c:v>10000.461320352246</c:v>
                </c:pt>
                <c:pt idx="652">
                  <c:v>10000.464375453919</c:v>
                </c:pt>
                <c:pt idx="653">
                  <c:v>10000.467430555593</c:v>
                </c:pt>
                <c:pt idx="654">
                  <c:v>10000.470485657266</c:v>
                </c:pt>
                <c:pt idx="655">
                  <c:v>10000.47354075894</c:v>
                </c:pt>
                <c:pt idx="656">
                  <c:v>10000.476595860613</c:v>
                </c:pt>
                <c:pt idx="657">
                  <c:v>10000.479650962287</c:v>
                </c:pt>
                <c:pt idx="658">
                  <c:v>10000.48270606396</c:v>
                </c:pt>
                <c:pt idx="659">
                  <c:v>10000.485761165633</c:v>
                </c:pt>
                <c:pt idx="660">
                  <c:v>10000.488816267307</c:v>
                </c:pt>
                <c:pt idx="661">
                  <c:v>10000.49187136898</c:v>
                </c:pt>
                <c:pt idx="662">
                  <c:v>10000.494926470654</c:v>
                </c:pt>
                <c:pt idx="663">
                  <c:v>10000.497981572327</c:v>
                </c:pt>
                <c:pt idx="664">
                  <c:v>10000.501036674001</c:v>
                </c:pt>
                <c:pt idx="665">
                  <c:v>10000.504091775674</c:v>
                </c:pt>
                <c:pt idx="666">
                  <c:v>10000.507146877348</c:v>
                </c:pt>
                <c:pt idx="667">
                  <c:v>10000.510201979021</c:v>
                </c:pt>
                <c:pt idx="668">
                  <c:v>10000.513257080695</c:v>
                </c:pt>
                <c:pt idx="669">
                  <c:v>10000.516312182368</c:v>
                </c:pt>
                <c:pt idx="670">
                  <c:v>10000.519367284041</c:v>
                </c:pt>
                <c:pt idx="671">
                  <c:v>10000.522422385715</c:v>
                </c:pt>
                <c:pt idx="672">
                  <c:v>10000.525477487388</c:v>
                </c:pt>
                <c:pt idx="673">
                  <c:v>10000.528532589062</c:v>
                </c:pt>
                <c:pt idx="674">
                  <c:v>10000.531587690735</c:v>
                </c:pt>
                <c:pt idx="675">
                  <c:v>10000.534642792409</c:v>
                </c:pt>
                <c:pt idx="676">
                  <c:v>10000.537697894082</c:v>
                </c:pt>
                <c:pt idx="677">
                  <c:v>10000.540752995756</c:v>
                </c:pt>
                <c:pt idx="678">
                  <c:v>10000.543808097429</c:v>
                </c:pt>
                <c:pt idx="679">
                  <c:v>10000.546863199103</c:v>
                </c:pt>
                <c:pt idx="680">
                  <c:v>10000.549918300776</c:v>
                </c:pt>
                <c:pt idx="681">
                  <c:v>10000.552973402449</c:v>
                </c:pt>
                <c:pt idx="682">
                  <c:v>10000.556028504123</c:v>
                </c:pt>
                <c:pt idx="683">
                  <c:v>10000.559083605796</c:v>
                </c:pt>
                <c:pt idx="684">
                  <c:v>10000.56213870747</c:v>
                </c:pt>
                <c:pt idx="685">
                  <c:v>10000.565193809143</c:v>
                </c:pt>
                <c:pt idx="686">
                  <c:v>10000.568248910817</c:v>
                </c:pt>
                <c:pt idx="687">
                  <c:v>10000.57130401249</c:v>
                </c:pt>
                <c:pt idx="688">
                  <c:v>10000.574359114164</c:v>
                </c:pt>
                <c:pt idx="689">
                  <c:v>10000.577414215837</c:v>
                </c:pt>
                <c:pt idx="690">
                  <c:v>10000.580469317511</c:v>
                </c:pt>
                <c:pt idx="691">
                  <c:v>10000.583524419184</c:v>
                </c:pt>
                <c:pt idx="692">
                  <c:v>10000.586579520857</c:v>
                </c:pt>
                <c:pt idx="693">
                  <c:v>10000.589634622531</c:v>
                </c:pt>
                <c:pt idx="694">
                  <c:v>10000.592689724204</c:v>
                </c:pt>
                <c:pt idx="695">
                  <c:v>10000.595744825878</c:v>
                </c:pt>
                <c:pt idx="696">
                  <c:v>10000.598799927551</c:v>
                </c:pt>
                <c:pt idx="697">
                  <c:v>10000.601855029225</c:v>
                </c:pt>
                <c:pt idx="698">
                  <c:v>10000.604910130898</c:v>
                </c:pt>
                <c:pt idx="699">
                  <c:v>10000.607965232572</c:v>
                </c:pt>
                <c:pt idx="700">
                  <c:v>10000.611020334245</c:v>
                </c:pt>
                <c:pt idx="701">
                  <c:v>10000.614075435918</c:v>
                </c:pt>
                <c:pt idx="702">
                  <c:v>10000.617130537592</c:v>
                </c:pt>
                <c:pt idx="703">
                  <c:v>10000.620185639265</c:v>
                </c:pt>
                <c:pt idx="704">
                  <c:v>10000.623240740939</c:v>
                </c:pt>
                <c:pt idx="705">
                  <c:v>10000.626295842612</c:v>
                </c:pt>
                <c:pt idx="706">
                  <c:v>10000.629350944286</c:v>
                </c:pt>
                <c:pt idx="707">
                  <c:v>10000.632406045959</c:v>
                </c:pt>
                <c:pt idx="708">
                  <c:v>10000.635461147633</c:v>
                </c:pt>
                <c:pt idx="709">
                  <c:v>10000.638516249306</c:v>
                </c:pt>
                <c:pt idx="710">
                  <c:v>10000.64157135098</c:v>
                </c:pt>
                <c:pt idx="711">
                  <c:v>10000.644626452653</c:v>
                </c:pt>
                <c:pt idx="712">
                  <c:v>10000.647681554326</c:v>
                </c:pt>
                <c:pt idx="713">
                  <c:v>10000.650736656</c:v>
                </c:pt>
                <c:pt idx="714">
                  <c:v>10000.653791757673</c:v>
                </c:pt>
                <c:pt idx="715">
                  <c:v>10000.656846859347</c:v>
                </c:pt>
                <c:pt idx="716">
                  <c:v>10000.65990196102</c:v>
                </c:pt>
                <c:pt idx="717">
                  <c:v>10000.662957062694</c:v>
                </c:pt>
                <c:pt idx="718">
                  <c:v>10000.666012164367</c:v>
                </c:pt>
                <c:pt idx="719">
                  <c:v>10000.669067266041</c:v>
                </c:pt>
                <c:pt idx="720">
                  <c:v>10000.672122367714</c:v>
                </c:pt>
                <c:pt idx="721">
                  <c:v>10000.675177469388</c:v>
                </c:pt>
                <c:pt idx="722">
                  <c:v>10000.678232571061</c:v>
                </c:pt>
                <c:pt idx="723">
                  <c:v>10000.681287672734</c:v>
                </c:pt>
                <c:pt idx="724">
                  <c:v>10000.684342774408</c:v>
                </c:pt>
                <c:pt idx="725">
                  <c:v>10000.687397876081</c:v>
                </c:pt>
                <c:pt idx="726">
                  <c:v>10000.690452977755</c:v>
                </c:pt>
                <c:pt idx="727">
                  <c:v>10000.693508079428</c:v>
                </c:pt>
                <c:pt idx="728">
                  <c:v>10000.696563181102</c:v>
                </c:pt>
                <c:pt idx="729">
                  <c:v>10000.699618282775</c:v>
                </c:pt>
                <c:pt idx="730">
                  <c:v>10000.702673384449</c:v>
                </c:pt>
                <c:pt idx="731">
                  <c:v>10000.705728486122</c:v>
                </c:pt>
                <c:pt idx="732">
                  <c:v>10000.708783587796</c:v>
                </c:pt>
                <c:pt idx="733">
                  <c:v>10000.711838689469</c:v>
                </c:pt>
                <c:pt idx="734">
                  <c:v>10000.714893791142</c:v>
                </c:pt>
                <c:pt idx="735">
                  <c:v>10000.717948892816</c:v>
                </c:pt>
                <c:pt idx="736">
                  <c:v>10000.721003994489</c:v>
                </c:pt>
                <c:pt idx="737">
                  <c:v>10000.724059096163</c:v>
                </c:pt>
                <c:pt idx="738">
                  <c:v>10000.727114197836</c:v>
                </c:pt>
                <c:pt idx="739">
                  <c:v>10000.73016929951</c:v>
                </c:pt>
                <c:pt idx="740">
                  <c:v>10000.733224401183</c:v>
                </c:pt>
                <c:pt idx="741">
                  <c:v>10000.736279502857</c:v>
                </c:pt>
                <c:pt idx="742">
                  <c:v>10000.73933460453</c:v>
                </c:pt>
                <c:pt idx="743">
                  <c:v>10000.742389706204</c:v>
                </c:pt>
                <c:pt idx="744">
                  <c:v>10000.745444807877</c:v>
                </c:pt>
                <c:pt idx="745">
                  <c:v>10000.74849990955</c:v>
                </c:pt>
                <c:pt idx="746">
                  <c:v>10000.751555011224</c:v>
                </c:pt>
                <c:pt idx="747">
                  <c:v>10000.754610112897</c:v>
                </c:pt>
                <c:pt idx="748">
                  <c:v>10000.757665214571</c:v>
                </c:pt>
                <c:pt idx="749">
                  <c:v>10000.760720316244</c:v>
                </c:pt>
                <c:pt idx="750">
                  <c:v>10000.763775417918</c:v>
                </c:pt>
                <c:pt idx="751">
                  <c:v>10000.766830519591</c:v>
                </c:pt>
                <c:pt idx="752">
                  <c:v>10000.769885621265</c:v>
                </c:pt>
                <c:pt idx="753">
                  <c:v>10000.772940722938</c:v>
                </c:pt>
                <c:pt idx="754">
                  <c:v>10000.775995824612</c:v>
                </c:pt>
                <c:pt idx="755">
                  <c:v>10000.779050926285</c:v>
                </c:pt>
                <c:pt idx="756">
                  <c:v>10000.782106027958</c:v>
                </c:pt>
                <c:pt idx="757">
                  <c:v>10000.785161129632</c:v>
                </c:pt>
                <c:pt idx="758">
                  <c:v>10000.788216231305</c:v>
                </c:pt>
                <c:pt idx="759">
                  <c:v>10000.791271332979</c:v>
                </c:pt>
                <c:pt idx="760">
                  <c:v>10000.794326434652</c:v>
                </c:pt>
                <c:pt idx="761">
                  <c:v>10000.797381536326</c:v>
                </c:pt>
                <c:pt idx="762">
                  <c:v>10000.800436637999</c:v>
                </c:pt>
                <c:pt idx="763">
                  <c:v>10000.803491739673</c:v>
                </c:pt>
                <c:pt idx="764">
                  <c:v>10000.806546841346</c:v>
                </c:pt>
                <c:pt idx="765">
                  <c:v>10000.80960194302</c:v>
                </c:pt>
                <c:pt idx="766">
                  <c:v>10000.812657044693</c:v>
                </c:pt>
                <c:pt idx="767">
                  <c:v>10000.815712146366</c:v>
                </c:pt>
                <c:pt idx="768">
                  <c:v>10000.81876724804</c:v>
                </c:pt>
                <c:pt idx="769">
                  <c:v>10000.821822349713</c:v>
                </c:pt>
                <c:pt idx="770">
                  <c:v>10000.824877451387</c:v>
                </c:pt>
                <c:pt idx="771">
                  <c:v>10000.82793255306</c:v>
                </c:pt>
                <c:pt idx="772">
                  <c:v>10000.830987654734</c:v>
                </c:pt>
                <c:pt idx="773">
                  <c:v>10000.834042756407</c:v>
                </c:pt>
                <c:pt idx="774">
                  <c:v>10000.837097858081</c:v>
                </c:pt>
                <c:pt idx="775">
                  <c:v>10000.840152959754</c:v>
                </c:pt>
                <c:pt idx="776">
                  <c:v>10000.843208061428</c:v>
                </c:pt>
                <c:pt idx="777">
                  <c:v>10000.846263163101</c:v>
                </c:pt>
                <c:pt idx="778">
                  <c:v>10000.849318264774</c:v>
                </c:pt>
                <c:pt idx="779">
                  <c:v>10000.852373366448</c:v>
                </c:pt>
                <c:pt idx="780">
                  <c:v>10000.855428468121</c:v>
                </c:pt>
                <c:pt idx="781">
                  <c:v>10000.858483569795</c:v>
                </c:pt>
                <c:pt idx="782">
                  <c:v>10000.861538671468</c:v>
                </c:pt>
                <c:pt idx="783">
                  <c:v>10000.864593773142</c:v>
                </c:pt>
                <c:pt idx="784">
                  <c:v>10000.867648874815</c:v>
                </c:pt>
                <c:pt idx="785">
                  <c:v>10000.870703976489</c:v>
                </c:pt>
                <c:pt idx="786">
                  <c:v>10000.873759078162</c:v>
                </c:pt>
                <c:pt idx="787">
                  <c:v>10000.876814179835</c:v>
                </c:pt>
                <c:pt idx="788">
                  <c:v>10000.879869281509</c:v>
                </c:pt>
                <c:pt idx="789">
                  <c:v>10000.882924383182</c:v>
                </c:pt>
                <c:pt idx="790">
                  <c:v>10000.885979484856</c:v>
                </c:pt>
                <c:pt idx="791">
                  <c:v>10000.889034586529</c:v>
                </c:pt>
                <c:pt idx="792">
                  <c:v>10000.892089688203</c:v>
                </c:pt>
                <c:pt idx="793">
                  <c:v>10000.895144789876</c:v>
                </c:pt>
                <c:pt idx="794">
                  <c:v>10000.89819989155</c:v>
                </c:pt>
                <c:pt idx="795">
                  <c:v>10000.901254993223</c:v>
                </c:pt>
                <c:pt idx="796">
                  <c:v>10000.904310094897</c:v>
                </c:pt>
                <c:pt idx="797">
                  <c:v>10000.90736519657</c:v>
                </c:pt>
                <c:pt idx="798">
                  <c:v>10000.910420298243</c:v>
                </c:pt>
                <c:pt idx="799">
                  <c:v>10000.913475399917</c:v>
                </c:pt>
                <c:pt idx="800">
                  <c:v>10000.91653050159</c:v>
                </c:pt>
                <c:pt idx="801">
                  <c:v>10000.919585603264</c:v>
                </c:pt>
                <c:pt idx="802">
                  <c:v>10000.922640704937</c:v>
                </c:pt>
                <c:pt idx="803">
                  <c:v>10000.925695806611</c:v>
                </c:pt>
                <c:pt idx="804">
                  <c:v>10000.928750908284</c:v>
                </c:pt>
                <c:pt idx="805">
                  <c:v>10000.931806009958</c:v>
                </c:pt>
                <c:pt idx="806">
                  <c:v>10000.934861111631</c:v>
                </c:pt>
                <c:pt idx="807">
                  <c:v>10000.937916213305</c:v>
                </c:pt>
                <c:pt idx="808">
                  <c:v>10000.940971314978</c:v>
                </c:pt>
                <c:pt idx="809">
                  <c:v>10000.944026416651</c:v>
                </c:pt>
                <c:pt idx="810">
                  <c:v>10000.947081518325</c:v>
                </c:pt>
                <c:pt idx="811">
                  <c:v>10000.950136619998</c:v>
                </c:pt>
                <c:pt idx="812">
                  <c:v>10000.953191721672</c:v>
                </c:pt>
                <c:pt idx="813">
                  <c:v>10000.956246823345</c:v>
                </c:pt>
                <c:pt idx="814">
                  <c:v>10000.959301925019</c:v>
                </c:pt>
                <c:pt idx="815">
                  <c:v>10000.962357026692</c:v>
                </c:pt>
                <c:pt idx="816">
                  <c:v>10000.965412128366</c:v>
                </c:pt>
                <c:pt idx="817">
                  <c:v>10000.968467230039</c:v>
                </c:pt>
                <c:pt idx="818">
                  <c:v>10000.971522331713</c:v>
                </c:pt>
                <c:pt idx="819">
                  <c:v>10000.974577433386</c:v>
                </c:pt>
                <c:pt idx="820">
                  <c:v>10000.977632535059</c:v>
                </c:pt>
                <c:pt idx="821">
                  <c:v>10000.980687636733</c:v>
                </c:pt>
                <c:pt idx="822">
                  <c:v>10000.983742738406</c:v>
                </c:pt>
                <c:pt idx="823">
                  <c:v>10000.98679784008</c:v>
                </c:pt>
                <c:pt idx="824">
                  <c:v>10000.989852941753</c:v>
                </c:pt>
                <c:pt idx="825">
                  <c:v>10000.992908043427</c:v>
                </c:pt>
                <c:pt idx="826">
                  <c:v>10000.9959631451</c:v>
                </c:pt>
                <c:pt idx="827">
                  <c:v>10000.999018246774</c:v>
                </c:pt>
                <c:pt idx="828">
                  <c:v>10001.002073348447</c:v>
                </c:pt>
                <c:pt idx="829">
                  <c:v>10001.005128450121</c:v>
                </c:pt>
                <c:pt idx="830">
                  <c:v>10001.008183551794</c:v>
                </c:pt>
                <c:pt idx="831">
                  <c:v>10001.011238653467</c:v>
                </c:pt>
                <c:pt idx="832">
                  <c:v>10001.014293755141</c:v>
                </c:pt>
                <c:pt idx="833">
                  <c:v>10001.017348856814</c:v>
                </c:pt>
                <c:pt idx="834">
                  <c:v>10001.020403958488</c:v>
                </c:pt>
                <c:pt idx="835">
                  <c:v>10001.023459060161</c:v>
                </c:pt>
                <c:pt idx="836">
                  <c:v>10001.026514161835</c:v>
                </c:pt>
                <c:pt idx="837">
                  <c:v>10001.029569263508</c:v>
                </c:pt>
                <c:pt idx="838">
                  <c:v>10001.032624365182</c:v>
                </c:pt>
                <c:pt idx="839">
                  <c:v>10001.035679466855</c:v>
                </c:pt>
                <c:pt idx="840">
                  <c:v>10001.038734568529</c:v>
                </c:pt>
                <c:pt idx="841">
                  <c:v>10001.041789670202</c:v>
                </c:pt>
                <c:pt idx="842">
                  <c:v>10001.044844771875</c:v>
                </c:pt>
                <c:pt idx="843">
                  <c:v>10001.047899873549</c:v>
                </c:pt>
                <c:pt idx="844">
                  <c:v>10001.050954975222</c:v>
                </c:pt>
                <c:pt idx="845">
                  <c:v>10001.054010076896</c:v>
                </c:pt>
                <c:pt idx="846">
                  <c:v>10001.057065178569</c:v>
                </c:pt>
                <c:pt idx="847">
                  <c:v>10001.060120280243</c:v>
                </c:pt>
                <c:pt idx="848">
                  <c:v>10001.063175381916</c:v>
                </c:pt>
                <c:pt idx="849">
                  <c:v>10001.06623048359</c:v>
                </c:pt>
                <c:pt idx="850">
                  <c:v>10001.069285585263</c:v>
                </c:pt>
                <c:pt idx="851">
                  <c:v>10001.072340686937</c:v>
                </c:pt>
                <c:pt idx="852">
                  <c:v>10001.07539578861</c:v>
                </c:pt>
                <c:pt idx="853">
                  <c:v>10001.078450890283</c:v>
                </c:pt>
                <c:pt idx="854">
                  <c:v>10001.081505991957</c:v>
                </c:pt>
                <c:pt idx="855">
                  <c:v>10001.08456109363</c:v>
                </c:pt>
                <c:pt idx="856">
                  <c:v>10001.087616195304</c:v>
                </c:pt>
                <c:pt idx="857">
                  <c:v>10001.090671296977</c:v>
                </c:pt>
                <c:pt idx="858">
                  <c:v>10001.093726398651</c:v>
                </c:pt>
                <c:pt idx="859">
                  <c:v>10001.096781500324</c:v>
                </c:pt>
                <c:pt idx="860">
                  <c:v>10001.099836601998</c:v>
                </c:pt>
                <c:pt idx="861">
                  <c:v>10001.102891703671</c:v>
                </c:pt>
                <c:pt idx="862">
                  <c:v>10001.105946805345</c:v>
                </c:pt>
                <c:pt idx="863">
                  <c:v>10001.109001907018</c:v>
                </c:pt>
                <c:pt idx="864">
                  <c:v>10001.112057008691</c:v>
                </c:pt>
                <c:pt idx="865">
                  <c:v>10001.115112110365</c:v>
                </c:pt>
                <c:pt idx="866">
                  <c:v>10001.118167212038</c:v>
                </c:pt>
                <c:pt idx="867">
                  <c:v>10001.121222313712</c:v>
                </c:pt>
                <c:pt idx="868">
                  <c:v>10001.124277415385</c:v>
                </c:pt>
                <c:pt idx="869">
                  <c:v>10001.127332517059</c:v>
                </c:pt>
                <c:pt idx="870">
                  <c:v>10001.130387618732</c:v>
                </c:pt>
                <c:pt idx="871">
                  <c:v>10001.133442720406</c:v>
                </c:pt>
                <c:pt idx="872">
                  <c:v>10001.136497822079</c:v>
                </c:pt>
                <c:pt idx="873">
                  <c:v>10001.139552923752</c:v>
                </c:pt>
                <c:pt idx="874">
                  <c:v>10001.142608025426</c:v>
                </c:pt>
                <c:pt idx="875">
                  <c:v>10001.145663127099</c:v>
                </c:pt>
                <c:pt idx="876">
                  <c:v>10001.148718228773</c:v>
                </c:pt>
                <c:pt idx="877">
                  <c:v>10001.151773330446</c:v>
                </c:pt>
                <c:pt idx="878">
                  <c:v>10001.15482843212</c:v>
                </c:pt>
                <c:pt idx="879">
                  <c:v>10001.157883533793</c:v>
                </c:pt>
                <c:pt idx="880">
                  <c:v>10001.160938635467</c:v>
                </c:pt>
                <c:pt idx="881">
                  <c:v>10001.16399373714</c:v>
                </c:pt>
                <c:pt idx="882">
                  <c:v>10001.167048838814</c:v>
                </c:pt>
                <c:pt idx="883">
                  <c:v>10001.170103940487</c:v>
                </c:pt>
                <c:pt idx="884">
                  <c:v>10001.17315904216</c:v>
                </c:pt>
                <c:pt idx="885">
                  <c:v>10001.176214143834</c:v>
                </c:pt>
                <c:pt idx="886">
                  <c:v>10001.179269245507</c:v>
                </c:pt>
                <c:pt idx="887">
                  <c:v>10001.182324347181</c:v>
                </c:pt>
                <c:pt idx="888">
                  <c:v>10001.185379448854</c:v>
                </c:pt>
                <c:pt idx="889">
                  <c:v>10001.188434550528</c:v>
                </c:pt>
                <c:pt idx="890">
                  <c:v>10001.191489652201</c:v>
                </c:pt>
                <c:pt idx="891">
                  <c:v>10001.194544753875</c:v>
                </c:pt>
                <c:pt idx="892">
                  <c:v>10001.197599855548</c:v>
                </c:pt>
                <c:pt idx="893">
                  <c:v>10001.200654957222</c:v>
                </c:pt>
                <c:pt idx="894">
                  <c:v>10001.203710058895</c:v>
                </c:pt>
                <c:pt idx="895">
                  <c:v>10001.206765160568</c:v>
                </c:pt>
                <c:pt idx="896">
                  <c:v>10001.209820262242</c:v>
                </c:pt>
                <c:pt idx="897">
                  <c:v>10001.212875363915</c:v>
                </c:pt>
                <c:pt idx="898">
                  <c:v>10001.215930465589</c:v>
                </c:pt>
                <c:pt idx="899">
                  <c:v>10001.218985567262</c:v>
                </c:pt>
                <c:pt idx="900">
                  <c:v>10001.222040668936</c:v>
                </c:pt>
                <c:pt idx="901">
                  <c:v>10001.225095770609</c:v>
                </c:pt>
                <c:pt idx="902">
                  <c:v>10001.228150872283</c:v>
                </c:pt>
                <c:pt idx="903">
                  <c:v>10001.231205973956</c:v>
                </c:pt>
                <c:pt idx="904">
                  <c:v>10001.23426107563</c:v>
                </c:pt>
                <c:pt idx="905">
                  <c:v>10001.237316177303</c:v>
                </c:pt>
                <c:pt idx="906">
                  <c:v>10001.240371278976</c:v>
                </c:pt>
                <c:pt idx="907">
                  <c:v>10001.24342638065</c:v>
                </c:pt>
                <c:pt idx="908">
                  <c:v>10001.246481482323</c:v>
                </c:pt>
                <c:pt idx="909">
                  <c:v>10001.249536583997</c:v>
                </c:pt>
                <c:pt idx="910">
                  <c:v>10001.25259168567</c:v>
                </c:pt>
                <c:pt idx="911">
                  <c:v>10001.255646787344</c:v>
                </c:pt>
                <c:pt idx="912">
                  <c:v>10001.258701889017</c:v>
                </c:pt>
                <c:pt idx="913">
                  <c:v>10001.261756990691</c:v>
                </c:pt>
                <c:pt idx="914">
                  <c:v>10001.264812092364</c:v>
                </c:pt>
                <c:pt idx="915">
                  <c:v>10001.267867194038</c:v>
                </c:pt>
                <c:pt idx="916">
                  <c:v>10001.270922295711</c:v>
                </c:pt>
                <c:pt idx="917">
                  <c:v>10001.273977397384</c:v>
                </c:pt>
                <c:pt idx="918">
                  <c:v>10001.277032499058</c:v>
                </c:pt>
                <c:pt idx="919">
                  <c:v>10001.280087600731</c:v>
                </c:pt>
                <c:pt idx="920">
                  <c:v>10001.283142702405</c:v>
                </c:pt>
                <c:pt idx="921">
                  <c:v>10001.286197804078</c:v>
                </c:pt>
                <c:pt idx="922">
                  <c:v>10001.289252905752</c:v>
                </c:pt>
                <c:pt idx="923">
                  <c:v>10001.292308007425</c:v>
                </c:pt>
                <c:pt idx="924">
                  <c:v>10001.295363109099</c:v>
                </c:pt>
                <c:pt idx="925">
                  <c:v>10001.298418210772</c:v>
                </c:pt>
                <c:pt idx="926">
                  <c:v>10001.301473312446</c:v>
                </c:pt>
                <c:pt idx="927">
                  <c:v>10001.304528414119</c:v>
                </c:pt>
                <c:pt idx="928">
                  <c:v>10001.307583515792</c:v>
                </c:pt>
                <c:pt idx="929">
                  <c:v>10001.310638617466</c:v>
                </c:pt>
                <c:pt idx="930">
                  <c:v>10001.313693719139</c:v>
                </c:pt>
                <c:pt idx="931">
                  <c:v>10001.316748820813</c:v>
                </c:pt>
                <c:pt idx="932">
                  <c:v>10001.319803922486</c:v>
                </c:pt>
                <c:pt idx="933">
                  <c:v>10001.32285902416</c:v>
                </c:pt>
                <c:pt idx="934">
                  <c:v>10001.325914125833</c:v>
                </c:pt>
                <c:pt idx="935">
                  <c:v>10001.328969227507</c:v>
                </c:pt>
                <c:pt idx="936">
                  <c:v>10001.33202432918</c:v>
                </c:pt>
                <c:pt idx="937">
                  <c:v>10001.335079430854</c:v>
                </c:pt>
                <c:pt idx="938">
                  <c:v>10001.338134532527</c:v>
                </c:pt>
                <c:pt idx="939">
                  <c:v>10001.3411896342</c:v>
                </c:pt>
                <c:pt idx="940">
                  <c:v>10001.344244735874</c:v>
                </c:pt>
                <c:pt idx="941">
                  <c:v>10001.347299837547</c:v>
                </c:pt>
                <c:pt idx="942">
                  <c:v>10001.350354939221</c:v>
                </c:pt>
                <c:pt idx="943">
                  <c:v>10001.353410040894</c:v>
                </c:pt>
                <c:pt idx="944">
                  <c:v>10001.356465142568</c:v>
                </c:pt>
                <c:pt idx="945">
                  <c:v>10001.359520244241</c:v>
                </c:pt>
                <c:pt idx="946">
                  <c:v>10001.362575345915</c:v>
                </c:pt>
                <c:pt idx="947">
                  <c:v>10001.365630447588</c:v>
                </c:pt>
                <c:pt idx="948">
                  <c:v>10001.368685549261</c:v>
                </c:pt>
                <c:pt idx="949">
                  <c:v>10001.371740650935</c:v>
                </c:pt>
                <c:pt idx="950">
                  <c:v>10001.374795752608</c:v>
                </c:pt>
                <c:pt idx="951">
                  <c:v>10001.377850854282</c:v>
                </c:pt>
                <c:pt idx="952">
                  <c:v>10001.380905955955</c:v>
                </c:pt>
                <c:pt idx="953">
                  <c:v>10001.383961057629</c:v>
                </c:pt>
                <c:pt idx="954">
                  <c:v>10001.387016159302</c:v>
                </c:pt>
                <c:pt idx="955">
                  <c:v>10001.390071260976</c:v>
                </c:pt>
                <c:pt idx="956">
                  <c:v>10001.393126362649</c:v>
                </c:pt>
                <c:pt idx="957">
                  <c:v>10001.396181464323</c:v>
                </c:pt>
                <c:pt idx="958">
                  <c:v>10001.399236565996</c:v>
                </c:pt>
                <c:pt idx="959">
                  <c:v>10001.402291667669</c:v>
                </c:pt>
                <c:pt idx="960">
                  <c:v>10001.405346769343</c:v>
                </c:pt>
                <c:pt idx="961">
                  <c:v>10001.408401871016</c:v>
                </c:pt>
                <c:pt idx="962">
                  <c:v>10001.41145697269</c:v>
                </c:pt>
                <c:pt idx="963">
                  <c:v>10001.414512074363</c:v>
                </c:pt>
                <c:pt idx="964">
                  <c:v>10001.417567176037</c:v>
                </c:pt>
                <c:pt idx="965">
                  <c:v>10001.42062227771</c:v>
                </c:pt>
                <c:pt idx="966">
                  <c:v>10001.423677379384</c:v>
                </c:pt>
                <c:pt idx="967">
                  <c:v>10001.426732481057</c:v>
                </c:pt>
                <c:pt idx="968">
                  <c:v>10001.429787582731</c:v>
                </c:pt>
                <c:pt idx="969">
                  <c:v>10001.432842684404</c:v>
                </c:pt>
                <c:pt idx="970">
                  <c:v>10001.435897786077</c:v>
                </c:pt>
                <c:pt idx="971">
                  <c:v>10001.438952887751</c:v>
                </c:pt>
                <c:pt idx="972">
                  <c:v>10001.442007989424</c:v>
                </c:pt>
                <c:pt idx="973">
                  <c:v>10001.445063091098</c:v>
                </c:pt>
                <c:pt idx="974">
                  <c:v>10001.448118192771</c:v>
                </c:pt>
                <c:pt idx="975">
                  <c:v>10001.451173294445</c:v>
                </c:pt>
                <c:pt idx="976">
                  <c:v>10001.454228396118</c:v>
                </c:pt>
                <c:pt idx="977">
                  <c:v>10001.457283497792</c:v>
                </c:pt>
                <c:pt idx="978">
                  <c:v>10001.460338599465</c:v>
                </c:pt>
                <c:pt idx="979">
                  <c:v>10001.463393701139</c:v>
                </c:pt>
                <c:pt idx="980">
                  <c:v>10001.466448802812</c:v>
                </c:pt>
                <c:pt idx="981">
                  <c:v>10001.469503904485</c:v>
                </c:pt>
                <c:pt idx="982">
                  <c:v>10001.472559006159</c:v>
                </c:pt>
                <c:pt idx="983">
                  <c:v>10001.475614107832</c:v>
                </c:pt>
                <c:pt idx="984">
                  <c:v>10001.478669209506</c:v>
                </c:pt>
                <c:pt idx="985">
                  <c:v>10001.481724311179</c:v>
                </c:pt>
                <c:pt idx="986">
                  <c:v>10001.484779412853</c:v>
                </c:pt>
                <c:pt idx="987">
                  <c:v>10001.487834514526</c:v>
                </c:pt>
                <c:pt idx="988">
                  <c:v>10001.4908896162</c:v>
                </c:pt>
                <c:pt idx="989">
                  <c:v>10001.493944717873</c:v>
                </c:pt>
                <c:pt idx="990">
                  <c:v>10001.496999819547</c:v>
                </c:pt>
                <c:pt idx="991">
                  <c:v>10001.50005492122</c:v>
                </c:pt>
                <c:pt idx="992">
                  <c:v>10001.503110022893</c:v>
                </c:pt>
                <c:pt idx="993">
                  <c:v>10001.506165124567</c:v>
                </c:pt>
                <c:pt idx="994">
                  <c:v>10001.50922022624</c:v>
                </c:pt>
                <c:pt idx="995">
                  <c:v>10001.512275327914</c:v>
                </c:pt>
                <c:pt idx="996">
                  <c:v>10001.515330429587</c:v>
                </c:pt>
                <c:pt idx="997">
                  <c:v>10001.518385531261</c:v>
                </c:pt>
                <c:pt idx="998">
                  <c:v>10001.521440632934</c:v>
                </c:pt>
                <c:pt idx="999">
                  <c:v>10001.524495734608</c:v>
                </c:pt>
              </c:numCache>
            </c:numRef>
          </c:xVal>
          <c:yVal>
            <c:numRef>
              <c:f>'Risk PFA'!$D$145:$D$1144</c:f>
              <c:numCache>
                <c:formatCode>General</c:formatCode>
                <c:ptCount val="1000"/>
                <c:pt idx="0">
                  <c:v>3.5044391979020112E-4</c:v>
                </c:pt>
                <c:pt idx="1">
                  <c:v>3.6182790312960171E-4</c:v>
                </c:pt>
                <c:pt idx="2">
                  <c:v>3.7355778061734925E-4</c:v>
                </c:pt>
                <c:pt idx="3">
                  <c:v>3.8564323987190751E-4</c:v>
                </c:pt>
                <c:pt idx="4">
                  <c:v>3.9809421287484859E-4</c:v>
                </c:pt>
                <c:pt idx="5">
                  <c:v>4.1092088129302304E-4</c:v>
                </c:pt>
                <c:pt idx="6">
                  <c:v>4.241336818915462E-4</c:v>
                </c:pt>
                <c:pt idx="7">
                  <c:v>4.3774331203844493E-4</c:v>
                </c:pt>
                <c:pt idx="8">
                  <c:v>4.5176073530174055E-4</c:v>
                </c:pt>
                <c:pt idx="9">
                  <c:v>4.6619718713978008E-4</c:v>
                </c:pt>
                <c:pt idx="10">
                  <c:v>4.8106418068557893E-4</c:v>
                </c:pt>
                <c:pt idx="11">
                  <c:v>4.9637351262592786E-4</c:v>
                </c:pt>
                <c:pt idx="12">
                  <c:v>5.1213726917599992E-4</c:v>
                </c:pt>
                <c:pt idx="13">
                  <c:v>5.2836783215017534E-4</c:v>
                </c:pt>
                <c:pt idx="14">
                  <c:v>5.4507788512977442E-4</c:v>
                </c:pt>
                <c:pt idx="15">
                  <c:v>5.6228041972837442E-4</c:v>
                </c:pt>
                <c:pt idx="16">
                  <c:v>5.7998874195535374E-4</c:v>
                </c:pt>
                <c:pt idx="17">
                  <c:v>5.9821647867829432E-4</c:v>
                </c:pt>
                <c:pt idx="18">
                  <c:v>6.169775841848357E-4</c:v>
                </c:pt>
                <c:pt idx="19">
                  <c:v>6.3628634684455797E-4</c:v>
                </c:pt>
                <c:pt idx="20">
                  <c:v>6.5615739587143816E-4</c:v>
                </c:pt>
                <c:pt idx="21">
                  <c:v>6.7660570818739657E-4</c:v>
                </c:pt>
                <c:pt idx="22">
                  <c:v>6.9764661538741833E-4</c:v>
                </c:pt>
                <c:pt idx="23">
                  <c:v>7.1929581080671333E-4</c:v>
                </c:pt>
                <c:pt idx="24">
                  <c:v>7.415693566903271E-4</c:v>
                </c:pt>
                <c:pt idx="25">
                  <c:v>7.6448369146559869E-4</c:v>
                </c:pt>
                <c:pt idx="26">
                  <c:v>7.8805563711783653E-4</c:v>
                </c:pt>
                <c:pt idx="27">
                  <c:v>8.1230240666949863E-4</c:v>
                </c:pt>
                <c:pt idx="28">
                  <c:v>8.3724161176318976E-4</c:v>
                </c:pt>
                <c:pt idx="29">
                  <c:v>8.6289127034871115E-4</c:v>
                </c:pt>
                <c:pt idx="30">
                  <c:v>8.8926981447436072E-4</c:v>
                </c:pt>
                <c:pt idx="31">
                  <c:v>9.1639609818265156E-4</c:v>
                </c:pt>
                <c:pt idx="32">
                  <c:v>9.4428940551057733E-4</c:v>
                </c:pt>
                <c:pt idx="33">
                  <c:v>9.729694585944844E-4</c:v>
                </c:pt>
                <c:pt idx="34">
                  <c:v>1.0024564258796008E-3</c:v>
                </c:pt>
                <c:pt idx="35">
                  <c:v>1.0327709304341949E-3</c:v>
                </c:pt>
                <c:pt idx="36">
                  <c:v>1.0639340583683064E-3</c:v>
                </c:pt>
                <c:pt idx="37">
                  <c:v>1.0959673673569352E-3</c:v>
                </c:pt>
                <c:pt idx="38">
                  <c:v>1.1288928952675273E-3</c:v>
                </c:pt>
                <c:pt idx="39">
                  <c:v>1.1627331688915396E-3</c:v>
                </c:pt>
                <c:pt idx="40">
                  <c:v>1.1975112127798136E-3</c:v>
                </c:pt>
                <c:pt idx="41">
                  <c:v>1.2332505581814424E-3</c:v>
                </c:pt>
                <c:pt idx="42">
                  <c:v>1.2699752520857312E-3</c:v>
                </c:pt>
                <c:pt idx="43">
                  <c:v>1.3077098663668348E-3</c:v>
                </c:pt>
                <c:pt idx="44">
                  <c:v>1.3464795070305521E-3</c:v>
                </c:pt>
                <c:pt idx="45">
                  <c:v>1.3863098235627259E-3</c:v>
                </c:pt>
                <c:pt idx="46">
                  <c:v>1.4272270183786275E-3</c:v>
                </c:pt>
                <c:pt idx="47">
                  <c:v>1.4692578563726354E-3</c:v>
                </c:pt>
                <c:pt idx="48">
                  <c:v>1.5124296745674427E-3</c:v>
                </c:pt>
                <c:pt idx="49">
                  <c:v>1.5567703918619928E-3</c:v>
                </c:pt>
                <c:pt idx="50">
                  <c:v>1.6023085188772311E-3</c:v>
                </c:pt>
                <c:pt idx="51">
                  <c:v>1.6490731678987349E-3</c:v>
                </c:pt>
                <c:pt idx="52">
                  <c:v>1.6970940629151597E-3</c:v>
                </c:pt>
                <c:pt idx="53">
                  <c:v>1.7464015497514198E-3</c:v>
                </c:pt>
                <c:pt idx="54">
                  <c:v>1.7970266062954014E-3</c:v>
                </c:pt>
                <c:pt idx="55">
                  <c:v>1.8490008528169613E-3</c:v>
                </c:pt>
                <c:pt idx="56">
                  <c:v>1.9023565623778795E-3</c:v>
                </c:pt>
                <c:pt idx="57">
                  <c:v>1.9571266713313048E-3</c:v>
                </c:pt>
                <c:pt idx="58">
                  <c:v>2.0133447899092563E-3</c:v>
                </c:pt>
                <c:pt idx="59">
                  <c:v>2.071045212896546E-3</c:v>
                </c:pt>
                <c:pt idx="60">
                  <c:v>2.1302629303894777E-3</c:v>
                </c:pt>
                <c:pt idx="61">
                  <c:v>2.1910336386375697E-3</c:v>
                </c:pt>
                <c:pt idx="62">
                  <c:v>2.2533937509664316E-3</c:v>
                </c:pt>
                <c:pt idx="63">
                  <c:v>2.3173804087798927E-3</c:v>
                </c:pt>
                <c:pt idx="64">
                  <c:v>2.3830314926393537E-3</c:v>
                </c:pt>
                <c:pt idx="65">
                  <c:v>2.4503856334182252E-3</c:v>
                </c:pt>
                <c:pt idx="66">
                  <c:v>2.5194822235292489E-3</c:v>
                </c:pt>
                <c:pt idx="67">
                  <c:v>2.5903614282224274E-3</c:v>
                </c:pt>
                <c:pt idx="68">
                  <c:v>2.6630641969510901E-3</c:v>
                </c:pt>
                <c:pt idx="69">
                  <c:v>2.7376322748036692E-3</c:v>
                </c:pt>
                <c:pt idx="70">
                  <c:v>2.8141082139985299E-3</c:v>
                </c:pt>
                <c:pt idx="71">
                  <c:v>2.8925353854391558E-3</c:v>
                </c:pt>
                <c:pt idx="72">
                  <c:v>2.9729579903269199E-3</c:v>
                </c:pt>
                <c:pt idx="73">
                  <c:v>3.0554210718284538E-3</c:v>
                </c:pt>
                <c:pt idx="74">
                  <c:v>3.1399705267946918E-3</c:v>
                </c:pt>
                <c:pt idx="75">
                  <c:v>3.226653117528371E-3</c:v>
                </c:pt>
                <c:pt idx="76">
                  <c:v>3.3155164835968285E-3</c:v>
                </c:pt>
                <c:pt idx="77">
                  <c:v>3.4066091536866612E-3</c:v>
                </c:pt>
                <c:pt idx="78">
                  <c:v>3.499980557496913E-3</c:v>
                </c:pt>
                <c:pt idx="79">
                  <c:v>3.5956810376670872E-3</c:v>
                </c:pt>
                <c:pt idx="80">
                  <c:v>3.6937618617364095E-3</c:v>
                </c:pt>
                <c:pt idx="81">
                  <c:v>3.7942752341304678E-3</c:v>
                </c:pt>
                <c:pt idx="82">
                  <c:v>3.8972743081713431E-3</c:v>
                </c:pt>
                <c:pt idx="83">
                  <c:v>4.0028131981072043E-3</c:v>
                </c:pt>
                <c:pt idx="84">
                  <c:v>4.110946991157223E-3</c:v>
                </c:pt>
                <c:pt idx="85">
                  <c:v>4.22173175956745E-3</c:v>
                </c:pt>
                <c:pt idx="86">
                  <c:v>4.335224572673442E-3</c:v>
                </c:pt>
                <c:pt idx="87">
                  <c:v>4.4514835089648971E-3</c:v>
                </c:pt>
                <c:pt idx="88">
                  <c:v>4.5705676681478524E-3</c:v>
                </c:pt>
                <c:pt idx="89">
                  <c:v>4.6925371831995667E-3</c:v>
                </c:pt>
                <c:pt idx="90">
                  <c:v>4.817453232411277E-3</c:v>
                </c:pt>
                <c:pt idx="91">
                  <c:v>4.9453780514137529E-3</c:v>
                </c:pt>
                <c:pt idx="92">
                  <c:v>5.0763749451805378E-3</c:v>
                </c:pt>
                <c:pt idx="93">
                  <c:v>5.210508300003653E-3</c:v>
                </c:pt>
                <c:pt idx="94">
                  <c:v>5.3478435954363171E-3</c:v>
                </c:pt>
                <c:pt idx="95">
                  <c:v>5.4884474161971597E-3</c:v>
                </c:pt>
                <c:pt idx="96">
                  <c:v>5.6323874640303567E-3</c:v>
                </c:pt>
                <c:pt idx="97">
                  <c:v>5.7797325695157975E-3</c:v>
                </c:pt>
                <c:pt idx="98">
                  <c:v>5.9305527038234834E-3</c:v>
                </c:pt>
                <c:pt idx="99">
                  <c:v>6.08491899040606E-3</c:v>
                </c:pt>
                <c:pt idx="100">
                  <c:v>6.2429037166233251E-3</c:v>
                </c:pt>
                <c:pt idx="101">
                  <c:v>6.4045803452924431E-3</c:v>
                </c:pt>
                <c:pt idx="102">
                  <c:v>6.5700235261573767E-3</c:v>
                </c:pt>
                <c:pt idx="103">
                  <c:v>6.7393091072711171E-3</c:v>
                </c:pt>
                <c:pt idx="104">
                  <c:v>6.9125141462837896E-3</c:v>
                </c:pt>
                <c:pt idx="105">
                  <c:v>7.0897169216301058E-3</c:v>
                </c:pt>
                <c:pt idx="106">
                  <c:v>7.2709969436089185E-3</c:v>
                </c:pt>
                <c:pt idx="107">
                  <c:v>7.4564349653481136E-3</c:v>
                </c:pt>
                <c:pt idx="108">
                  <c:v>7.6461129936473025E-3</c:v>
                </c:pt>
                <c:pt idx="109">
                  <c:v>7.840114299691274E-3</c:v>
                </c:pt>
                <c:pt idx="110">
                  <c:v>8.0385234296265137E-3</c:v>
                </c:pt>
                <c:pt idx="111">
                  <c:v>8.2414262149933526E-3</c:v>
                </c:pt>
                <c:pt idx="112">
                  <c:v>8.448909783005951E-3</c:v>
                </c:pt>
                <c:pt idx="113">
                  <c:v>8.661062566672274E-3</c:v>
                </c:pt>
                <c:pt idx="114">
                  <c:v>8.877974314746075E-3</c:v>
                </c:pt>
                <c:pt idx="115">
                  <c:v>9.0997361015028901E-3</c:v>
                </c:pt>
                <c:pt idx="116">
                  <c:v>9.3264403363316345E-3</c:v>
                </c:pt>
                <c:pt idx="117">
                  <c:v>9.5581807731336642E-3</c:v>
                </c:pt>
                <c:pt idx="118">
                  <c:v>9.7950525195206316E-3</c:v>
                </c:pt>
                <c:pt idx="119">
                  <c:v>1.0037152045802753E-2</c:v>
                </c:pt>
                <c:pt idx="120">
                  <c:v>1.028457719375866E-2</c:v>
                </c:pt>
                <c:pt idx="121">
                  <c:v>1.0537427185177976E-2</c:v>
                </c:pt>
                <c:pt idx="122">
                  <c:v>1.0795802630167859E-2</c:v>
                </c:pt>
                <c:pt idx="123">
                  <c:v>1.1059805535214203E-2</c:v>
                </c:pt>
                <c:pt idx="124">
                  <c:v>1.1329539310988644E-2</c:v>
                </c:pt>
                <c:pt idx="125">
                  <c:v>1.160510877989181E-2</c:v>
                </c:pt>
                <c:pt idx="126">
                  <c:v>1.1886620183323624E-2</c:v>
                </c:pt>
                <c:pt idx="127">
                  <c:v>1.2174181188671092E-2</c:v>
                </c:pt>
                <c:pt idx="128">
                  <c:v>1.2467900896004048E-2</c:v>
                </c:pt>
                <c:pt idx="129">
                  <c:v>1.2767889844469058E-2</c:v>
                </c:pt>
                <c:pt idx="130">
                  <c:v>1.3074260018371904E-2</c:v>
                </c:pt>
                <c:pt idx="131">
                  <c:v>1.3387124852938481E-2</c:v>
                </c:pt>
                <c:pt idx="132">
                  <c:v>1.3706599239744457E-2</c:v>
                </c:pt>
                <c:pt idx="133">
                  <c:v>1.4032799531803315E-2</c:v>
                </c:pt>
                <c:pt idx="134">
                  <c:v>1.4365843548302899E-2</c:v>
                </c:pt>
                <c:pt idx="135">
                  <c:v>1.4705850578980058E-2</c:v>
                </c:pt>
                <c:pt idx="136">
                  <c:v>1.5052941388123223E-2</c:v>
                </c:pt>
                <c:pt idx="137">
                  <c:v>1.5407238218192246E-2</c:v>
                </c:pt>
                <c:pt idx="138">
                  <c:v>1.5768864793045505E-2</c:v>
                </c:pt>
                <c:pt idx="139">
                  <c:v>1.6137946320763302E-2</c:v>
                </c:pt>
                <c:pt idx="140">
                  <c:v>1.6514609496057122E-2</c:v>
                </c:pt>
                <c:pt idx="141">
                  <c:v>1.6898982502254346E-2</c:v>
                </c:pt>
                <c:pt idx="142">
                  <c:v>1.7291195012847111E-2</c:v>
                </c:pt>
                <c:pt idx="143">
                  <c:v>1.7691378192595204E-2</c:v>
                </c:pt>
                <c:pt idx="144">
                  <c:v>1.8099664698171841E-2</c:v>
                </c:pt>
                <c:pt idx="145">
                  <c:v>1.8516188678341348E-2</c:v>
                </c:pt>
                <c:pt idx="146">
                  <c:v>1.894108577365821E-2</c:v>
                </c:pt>
                <c:pt idx="147">
                  <c:v>1.9374493115676232E-2</c:v>
                </c:pt>
                <c:pt idx="148">
                  <c:v>1.9816549325657115E-2</c:v>
                </c:pt>
                <c:pt idx="149">
                  <c:v>2.0267394512767101E-2</c:v>
                </c:pt>
                <c:pt idx="150">
                  <c:v>2.072717027175108E-2</c:v>
                </c:pt>
                <c:pt idx="151">
                  <c:v>2.1196019680072915E-2</c:v>
                </c:pt>
                <c:pt idx="152">
                  <c:v>2.1674087294510955E-2</c:v>
                </c:pt>
                <c:pt idx="153">
                  <c:v>2.2161519147197731E-2</c:v>
                </c:pt>
                <c:pt idx="154">
                  <c:v>2.2658462741092865E-2</c:v>
                </c:pt>
                <c:pt idx="155">
                  <c:v>2.3165067044878005E-2</c:v>
                </c:pt>
                <c:pt idx="156">
                  <c:v>2.368148248726297E-2</c:v>
                </c:pt>
                <c:pt idx="157">
                  <c:v>2.4207860950692012E-2</c:v>
                </c:pt>
                <c:pt idx="158">
                  <c:v>2.4744355764439129E-2</c:v>
                </c:pt>
                <c:pt idx="159">
                  <c:v>2.5291121697081701E-2</c:v>
                </c:pt>
                <c:pt idx="160">
                  <c:v>2.5848314948341351E-2</c:v>
                </c:pt>
                <c:pt idx="161">
                  <c:v>2.6416093140281375E-2</c:v>
                </c:pt>
                <c:pt idx="162">
                  <c:v>2.6994615307849693E-2</c:v>
                </c:pt>
                <c:pt idx="163">
                  <c:v>2.7584041888756926E-2</c:v>
                </c:pt>
                <c:pt idx="164">
                  <c:v>2.818453471267842E-2</c:v>
                </c:pt>
                <c:pt idx="165">
                  <c:v>2.8796256989770133E-2</c:v>
                </c:pt>
                <c:pt idx="166">
                  <c:v>2.9419373298487594E-2</c:v>
                </c:pt>
                <c:pt idx="167">
                  <c:v>3.0054049572697368E-2</c:v>
                </c:pt>
                <c:pt idx="168">
                  <c:v>3.0700453088070984E-2</c:v>
                </c:pt>
                <c:pt idx="169">
                  <c:v>3.1358752447750889E-2</c:v>
                </c:pt>
                <c:pt idx="170">
                  <c:v>3.2029117567278213E-2</c:v>
                </c:pt>
                <c:pt idx="171">
                  <c:v>3.2711719658772613E-2</c:v>
                </c:pt>
                <c:pt idx="172">
                  <c:v>3.340673121435396E-2</c:v>
                </c:pt>
                <c:pt idx="173">
                  <c:v>3.4114325988796289E-2</c:v>
                </c:pt>
                <c:pt idx="174">
                  <c:v>3.4834678981404313E-2</c:v>
                </c:pt>
                <c:pt idx="175">
                  <c:v>3.5567966417103164E-2</c:v>
                </c:pt>
                <c:pt idx="176">
                  <c:v>3.6314365726731745E-2</c:v>
                </c:pt>
                <c:pt idx="177">
                  <c:v>3.7074055526530821E-2</c:v>
                </c:pt>
                <c:pt idx="178">
                  <c:v>3.7847215596816607E-2</c:v>
                </c:pt>
                <c:pt idx="179">
                  <c:v>3.8634026859831284E-2</c:v>
                </c:pt>
                <c:pt idx="180">
                  <c:v>3.9434671356761659E-2</c:v>
                </c:pt>
                <c:pt idx="181">
                  <c:v>4.0249332223917404E-2</c:v>
                </c:pt>
                <c:pt idx="182">
                  <c:v>4.1078193668061098E-2</c:v>
                </c:pt>
                <c:pt idx="183">
                  <c:v>4.1921440940881564E-2</c:v>
                </c:pt>
                <c:pt idx="184">
                  <c:v>4.2779260312602936E-2</c:v>
                </c:pt>
                <c:pt idx="185">
                  <c:v>4.3651839044722009E-2</c:v>
                </c:pt>
                <c:pt idx="186">
                  <c:v>4.453936536186625E-2</c:v>
                </c:pt>
                <c:pt idx="187">
                  <c:v>4.5442028422765721E-2</c:v>
                </c:pt>
                <c:pt idx="188">
                  <c:v>4.6360018290331782E-2</c:v>
                </c:pt>
                <c:pt idx="189">
                  <c:v>4.7293525900836395E-2</c:v>
                </c:pt>
                <c:pt idx="190">
                  <c:v>4.8242743032185308E-2</c:v>
                </c:pt>
                <c:pt idx="191">
                  <c:v>4.920786227127958E-2</c:v>
                </c:pt>
                <c:pt idx="192">
                  <c:v>5.0189076980459282E-2</c:v>
                </c:pt>
                <c:pt idx="193">
                  <c:v>5.118658126302443E-2</c:v>
                </c:pt>
                <c:pt idx="194">
                  <c:v>5.2200569927827713E-2</c:v>
                </c:pt>
                <c:pt idx="195">
                  <c:v>5.3231238452934412E-2</c:v>
                </c:pt>
                <c:pt idx="196">
                  <c:v>5.4278782948344942E-2</c:v>
                </c:pt>
                <c:pt idx="197">
                  <c:v>5.5343400117776061E-2</c:v>
                </c:pt>
                <c:pt idx="198">
                  <c:v>5.6425287219496967E-2</c:v>
                </c:pt>
                <c:pt idx="199">
                  <c:v>5.7524642026216516E-2</c:v>
                </c:pt>
                <c:pt idx="200">
                  <c:v>5.8641662784019111E-2</c:v>
                </c:pt>
                <c:pt idx="201">
                  <c:v>5.9776548170346007E-2</c:v>
                </c:pt>
                <c:pt idx="202">
                  <c:v>6.0929497251020218E-2</c:v>
                </c:pt>
                <c:pt idx="203">
                  <c:v>6.2100709436312594E-2</c:v>
                </c:pt>
                <c:pt idx="204">
                  <c:v>6.3290384436048203E-2</c:v>
                </c:pt>
                <c:pt idx="205">
                  <c:v>6.449872221375097E-2</c:v>
                </c:pt>
                <c:pt idx="206">
                  <c:v>6.5725922939827139E-2</c:v>
                </c:pt>
                <c:pt idx="207">
                  <c:v>6.6972186943786066E-2</c:v>
                </c:pt>
                <c:pt idx="208">
                  <c:v>6.8237714665499008E-2</c:v>
                </c:pt>
                <c:pt idx="209">
                  <c:v>6.9522706605496906E-2</c:v>
                </c:pt>
                <c:pt idx="210">
                  <c:v>7.0827363274307401E-2</c:v>
                </c:pt>
                <c:pt idx="211">
                  <c:v>7.2151885140832955E-2</c:v>
                </c:pt>
                <c:pt idx="212">
                  <c:v>7.3496472579772362E-2</c:v>
                </c:pt>
                <c:pt idx="213">
                  <c:v>7.4861325818087396E-2</c:v>
                </c:pt>
                <c:pt idx="214">
                  <c:v>7.6246644880518022E-2</c:v>
                </c:pt>
                <c:pt idx="215">
                  <c:v>7.7652629534149337E-2</c:v>
                </c:pt>
                <c:pt idx="216">
                  <c:v>7.9079479232033942E-2</c:v>
                </c:pt>
                <c:pt idx="217">
                  <c:v>8.0527393055874683E-2</c:v>
                </c:pt>
                <c:pt idx="218">
                  <c:v>8.1996569657772023E-2</c:v>
                </c:pt>
                <c:pt idx="219">
                  <c:v>8.3487207201041705E-2</c:v>
                </c:pt>
                <c:pt idx="220">
                  <c:v>8.4999503300108595E-2</c:v>
                </c:pt>
                <c:pt idx="221">
                  <c:v>8.6533654959483286E-2</c:v>
                </c:pt>
                <c:pt idx="222">
                  <c:v>8.8089858511828129E-2</c:v>
                </c:pt>
                <c:pt idx="223">
                  <c:v>8.9668309555120326E-2</c:v>
                </c:pt>
                <c:pt idx="224">
                  <c:v>9.1269202888920223E-2</c:v>
                </c:pt>
                <c:pt idx="225">
                  <c:v>9.2892732449753462E-2</c:v>
                </c:pt>
                <c:pt idx="226">
                  <c:v>9.4539091245615825E-2</c:v>
                </c:pt>
                <c:pt idx="227">
                  <c:v>9.6208471289610714E-2</c:v>
                </c:pt>
                <c:pt idx="228">
                  <c:v>9.7901063532729649E-2</c:v>
                </c:pt>
                <c:pt idx="229">
                  <c:v>9.9617057795786224E-2</c:v>
                </c:pt>
                <c:pt idx="230">
                  <c:v>0.1013566427005155</c:v>
                </c:pt>
                <c:pt idx="231">
                  <c:v>0.10312000559985039</c:v>
                </c:pt>
                <c:pt idx="232">
                  <c:v>0.10490733250738792</c:v>
                </c:pt>
                <c:pt idx="233">
                  <c:v>0.10671880802605795</c:v>
                </c:pt>
                <c:pt idx="234">
                  <c:v>0.10855461527600926</c:v>
                </c:pt>
                <c:pt idx="235">
                  <c:v>0.1104149358217261</c:v>
                </c:pt>
                <c:pt idx="236">
                  <c:v>0.11229994959839097</c:v>
                </c:pt>
                <c:pt idx="237">
                  <c:v>0.11420983483750873</c:v>
                </c:pt>
                <c:pt idx="238">
                  <c:v>0.11614476799180853</c:v>
                </c:pt>
                <c:pt idx="239">
                  <c:v>0.11810492365944002</c:v>
                </c:pt>
                <c:pt idx="240">
                  <c:v>0.12009047450748137</c:v>
                </c:pt>
                <c:pt idx="241">
                  <c:v>0.12210159119477719</c:v>
                </c:pt>
                <c:pt idx="242">
                  <c:v>0.12413844229412435</c:v>
                </c:pt>
                <c:pt idx="243">
                  <c:v>0.12620119421382558</c:v>
                </c:pt>
                <c:pt idx="244">
                  <c:v>0.1282900111186302</c:v>
                </c:pt>
                <c:pt idx="245">
                  <c:v>0.13040505485008244</c:v>
                </c:pt>
                <c:pt idx="246">
                  <c:v>0.13254648484629836</c:v>
                </c:pt>
                <c:pt idx="247">
                  <c:v>0.13471445806119325</c:v>
                </c:pt>
                <c:pt idx="248">
                  <c:v>0.13690912888318107</c:v>
                </c:pt>
                <c:pt idx="249">
                  <c:v>0.13913064905336933</c:v>
                </c:pt>
                <c:pt idx="250">
                  <c:v>0.14137916758327271</c:v>
                </c:pt>
                <c:pt idx="251">
                  <c:v>0.14365483067206919</c:v>
                </c:pt>
                <c:pt idx="252">
                  <c:v>0.14595778162342338</c:v>
                </c:pt>
                <c:pt idx="253">
                  <c:v>0.14828816076190252</c:v>
                </c:pt>
                <c:pt idx="254">
                  <c:v>0.15064610534901063</c:v>
                </c:pt>
                <c:pt idx="255">
                  <c:v>0.15303174949886753</c:v>
                </c:pt>
                <c:pt idx="256">
                  <c:v>0.15544522409355874</c:v>
                </c:pt>
                <c:pt idx="257">
                  <c:v>0.15788665669818552</c:v>
                </c:pt>
                <c:pt idx="258">
                  <c:v>0.16035617147564163</c:v>
                </c:pt>
                <c:pt idx="259">
                  <c:v>0.16285388910114548</c:v>
                </c:pt>
                <c:pt idx="260">
                  <c:v>0.16537992667655907</c:v>
                </c:pt>
                <c:pt idx="261">
                  <c:v>0.16793439764451973</c:v>
                </c:pt>
                <c:pt idx="262">
                  <c:v>0.1705174117024193</c:v>
                </c:pt>
                <c:pt idx="263">
                  <c:v>0.17312907471625782</c:v>
                </c:pt>
                <c:pt idx="264">
                  <c:v>0.17576948863440597</c:v>
                </c:pt>
                <c:pt idx="265">
                  <c:v>0.17843875140130638</c:v>
                </c:pt>
                <c:pt idx="266">
                  <c:v>0.18113695687114734</c:v>
                </c:pt>
                <c:pt idx="267">
                  <c:v>0.18386419472154156</c:v>
                </c:pt>
                <c:pt idx="268">
                  <c:v>0.18662055036724298</c:v>
                </c:pt>
                <c:pt idx="269">
                  <c:v>0.1894061048739365</c:v>
                </c:pt>
                <c:pt idx="270">
                  <c:v>0.19222093487213418</c:v>
                </c:pt>
                <c:pt idx="271">
                  <c:v>0.19506511247121389</c:v>
                </c:pt>
                <c:pt idx="272">
                  <c:v>0.19793870517363399</c:v>
                </c:pt>
                <c:pt idx="273">
                  <c:v>0.20084177578936227</c:v>
                </c:pt>
                <c:pt idx="274">
                  <c:v>0.20377438235055303</c:v>
                </c:pt>
                <c:pt idx="275">
                  <c:v>0.20673657802651108</c:v>
                </c:pt>
                <c:pt idx="276">
                  <c:v>0.20972841103897744</c:v>
                </c:pt>
                <c:pt idx="277">
                  <c:v>0.21274992457777694</c:v>
                </c:pt>
                <c:pt idx="278">
                  <c:v>0.21580115671686315</c:v>
                </c:pt>
                <c:pt idx="279">
                  <c:v>0.21888214033079995</c:v>
                </c:pt>
                <c:pt idx="280">
                  <c:v>0.22199290301171901</c:v>
                </c:pt>
                <c:pt idx="281">
                  <c:v>0.22513346698679021</c:v>
                </c:pt>
                <c:pt idx="282">
                  <c:v>0.22830384903624645</c:v>
                </c:pt>
                <c:pt idx="283">
                  <c:v>0.23150406041200067</c:v>
                </c:pt>
                <c:pt idx="284">
                  <c:v>0.23473410675689579</c:v>
                </c:pt>
                <c:pt idx="285">
                  <c:v>0.2379939880246279</c:v>
                </c:pt>
                <c:pt idx="286">
                  <c:v>0.241283698400382</c:v>
                </c:pt>
                <c:pt idx="287">
                  <c:v>0.24460322622222247</c:v>
                </c:pt>
                <c:pt idx="288">
                  <c:v>0.24795255390327758</c:v>
                </c:pt>
                <c:pt idx="289">
                  <c:v>0.25133165785476053</c:v>
                </c:pt>
                <c:pt idx="290">
                  <c:v>0.25474050840986712</c:v>
                </c:pt>
                <c:pt idx="291">
                  <c:v>0.25817906974859189</c:v>
                </c:pt>
                <c:pt idx="292">
                  <c:v>0.2616472998235051</c:v>
                </c:pt>
                <c:pt idx="293">
                  <c:v>0.26514515028653068</c:v>
                </c:pt>
                <c:pt idx="294">
                  <c:v>0.26867256641676845</c:v>
                </c:pt>
                <c:pt idx="295">
                  <c:v>0.27222948704940131</c:v>
                </c:pt>
                <c:pt idx="296">
                  <c:v>0.27581584450573088</c:v>
                </c:pt>
                <c:pt idx="297">
                  <c:v>0.27943156452438217</c:v>
                </c:pt>
                <c:pt idx="298">
                  <c:v>0.28307656619371963</c:v>
                </c:pt>
                <c:pt idx="299">
                  <c:v>0.28675076188551807</c:v>
                </c:pt>
                <c:pt idx="300">
                  <c:v>0.29045405718992801</c:v>
                </c:pt>
                <c:pt idx="301">
                  <c:v>0.29418635085178052</c:v>
                </c:pt>
                <c:pt idx="302">
                  <c:v>0.29794753470827023</c:v>
                </c:pt>
                <c:pt idx="303">
                  <c:v>0.30173749362806163</c:v>
                </c:pt>
                <c:pt idx="304">
                  <c:v>0.30555610545185774</c:v>
                </c:pt>
                <c:pt idx="305">
                  <c:v>0.3094032409344748</c:v>
                </c:pt>
                <c:pt idx="306">
                  <c:v>0.31327876368846352</c:v>
                </c:pt>
                <c:pt idx="307">
                  <c:v>0.31718253012931846</c:v>
                </c:pt>
                <c:pt idx="308">
                  <c:v>0.32111438942231629</c:v>
                </c:pt>
                <c:pt idx="309">
                  <c:v>0.32507418343102507</c:v>
                </c:pt>
                <c:pt idx="310">
                  <c:v>0.32906174666752402</c:v>
                </c:pt>
                <c:pt idx="311">
                  <c:v>0.33307690624437464</c:v>
                </c:pt>
                <c:pt idx="312">
                  <c:v>0.33711948182838353</c:v>
                </c:pt>
                <c:pt idx="313">
                  <c:v>0.3411892855961966</c:v>
                </c:pt>
                <c:pt idx="314">
                  <c:v>0.34528612219176419</c:v>
                </c:pt>
                <c:pt idx="315">
                  <c:v>0.34940978868571593</c:v>
                </c:pt>
                <c:pt idx="316">
                  <c:v>0.35356007453668475</c:v>
                </c:pt>
                <c:pt idx="317">
                  <c:v>0.35773676155461781</c:v>
                </c:pt>
                <c:pt idx="318">
                  <c:v>0.36193962386611234</c:v>
                </c:pt>
                <c:pt idx="319">
                  <c:v>0.36616842788181442</c:v>
                </c:pt>
                <c:pt idx="320">
                  <c:v>0.37042293226591616</c:v>
                </c:pt>
                <c:pt idx="321">
                  <c:v>0.37470288790779038</c:v>
                </c:pt>
                <c:pt idx="322">
                  <c:v>0.37900803789579474</c:v>
                </c:pt>
                <c:pt idx="323">
                  <c:v>0.38333811749328572</c:v>
                </c:pt>
                <c:pt idx="324">
                  <c:v>0.38769285411687193</c:v>
                </c:pt>
                <c:pt idx="325">
                  <c:v>0.39207196731694527</c:v>
                </c:pt>
                <c:pt idx="326">
                  <c:v>0.39647516876052052</c:v>
                </c:pt>
                <c:pt idx="327">
                  <c:v>0.40090216221641828</c:v>
                </c:pt>
                <c:pt idx="328">
                  <c:v>0.4053526435428213</c:v>
                </c:pt>
                <c:pt idx="329">
                  <c:v>0.40982630067723835</c:v>
                </c:pt>
                <c:pt idx="330">
                  <c:v>0.4143228136289035</c:v>
                </c:pt>
                <c:pt idx="331">
                  <c:v>0.41884185447364342</c:v>
                </c:pt>
                <c:pt idx="332">
                  <c:v>0.42338308735123947</c:v>
                </c:pt>
                <c:pt idx="333">
                  <c:v>0.42794616846531525</c:v>
                </c:pt>
                <c:pt idx="334">
                  <c:v>0.4325307460857753</c:v>
                </c:pt>
                <c:pt idx="335">
                  <c:v>0.43713646055382333</c:v>
                </c:pt>
                <c:pt idx="336">
                  <c:v>0.44176294428958407</c:v>
                </c:pt>
                <c:pt idx="337">
                  <c:v>0.44640982180235561</c:v>
                </c:pt>
                <c:pt idx="338">
                  <c:v>0.45107670970351421</c:v>
                </c:pt>
                <c:pt idx="339">
                  <c:v>0.45576321672209719</c:v>
                </c:pt>
                <c:pt idx="340">
                  <c:v>0.46046894372308295</c:v>
                </c:pt>
                <c:pt idx="341">
                  <c:v>0.46519348372839237</c:v>
                </c:pt>
                <c:pt idx="342">
                  <c:v>0.46993642194062929</c:v>
                </c:pt>
                <c:pt idx="343">
                  <c:v>0.47469733576958134</c:v>
                </c:pt>
                <c:pt idx="344">
                  <c:v>0.47947579486149683</c:v>
                </c:pt>
                <c:pt idx="345">
                  <c:v>0.48427136113115682</c:v>
                </c:pt>
                <c:pt idx="346">
                  <c:v>0.48908358879675723</c:v>
                </c:pt>
                <c:pt idx="347">
                  <c:v>0.49391202441761617</c:v>
                </c:pt>
                <c:pt idx="348">
                  <c:v>0.49875620693471945</c:v>
                </c:pt>
                <c:pt idx="349">
                  <c:v>0.50361566771411859</c:v>
                </c:pt>
                <c:pt idx="350">
                  <c:v>0.50848993059319048</c:v>
                </c:pt>
                <c:pt idx="351">
                  <c:v>0.5133785119297708</c:v>
                </c:pt>
                <c:pt idx="352">
                  <c:v>0.51828092065416875</c:v>
                </c:pt>
                <c:pt idx="353">
                  <c:v>0.52319665832407269</c:v>
                </c:pt>
                <c:pt idx="354">
                  <c:v>0.52812521918235067</c:v>
                </c:pt>
                <c:pt idx="355">
                  <c:v>0.53306609021775475</c:v>
                </c:pt>
                <c:pt idx="356">
                  <c:v>0.53801875122852938</c:v>
                </c:pt>
                <c:pt idx="357">
                  <c:v>0.54298267488892926</c:v>
                </c:pt>
                <c:pt idx="358">
                  <c:v>0.54795732681864839</c:v>
                </c:pt>
                <c:pt idx="359">
                  <c:v>0.55294216565515786</c:v>
                </c:pt>
                <c:pt idx="360">
                  <c:v>0.55793664312895452</c:v>
                </c:pt>
                <c:pt idx="361">
                  <c:v>0.5629402041417163</c:v>
                </c:pt>
                <c:pt idx="362">
                  <c:v>0.5679522868473611</c:v>
                </c:pt>
                <c:pt idx="363">
                  <c:v>0.57297232273600385</c:v>
                </c:pt>
                <c:pt idx="364">
                  <c:v>0.57799973672080596</c:v>
                </c:pt>
                <c:pt idx="365">
                  <c:v>0.58303394722770818</c:v>
                </c:pt>
                <c:pt idx="366">
                  <c:v>0.58807436628804</c:v>
                </c:pt>
                <c:pt idx="367">
                  <c:v>0.59312039963399221</c:v>
                </c:pt>
                <c:pt idx="368">
                  <c:v>0.59817144679694334</c:v>
                </c:pt>
                <c:pt idx="369">
                  <c:v>0.60322690120862466</c:v>
                </c:pt>
                <c:pt idx="370">
                  <c:v>0.60828615030511146</c:v>
                </c:pt>
                <c:pt idx="371">
                  <c:v>0.61334857563362133</c:v>
                </c:pt>
                <c:pt idx="372">
                  <c:v>0.61841355296210543</c:v>
                </c:pt>
                <c:pt idx="373">
                  <c:v>0.62348045239161132</c:v>
                </c:pt>
                <c:pt idx="374">
                  <c:v>0.62854863847139864</c:v>
                </c:pt>
                <c:pt idx="375">
                  <c:v>0.63361747031678539</c:v>
                </c:pt>
                <c:pt idx="376">
                  <c:v>0.63868630172970098</c:v>
                </c:pt>
                <c:pt idx="377">
                  <c:v>0.64375448132192359</c:v>
                </c:pt>
                <c:pt idx="378">
                  <c:v>0.64882135264097385</c:v>
                </c:pt>
                <c:pt idx="379">
                  <c:v>0.65388625429863934</c:v>
                </c:pt>
                <c:pt idx="380">
                  <c:v>0.65894852010209926</c:v>
                </c:pt>
                <c:pt idx="381">
                  <c:v>0.66400747918762082</c:v>
                </c:pt>
                <c:pt idx="382">
                  <c:v>0.66906245615679616</c:v>
                </c:pt>
                <c:pt idx="383">
                  <c:v>0.67411277121528523</c:v>
                </c:pt>
                <c:pt idx="384">
                  <c:v>0.67915774031403064</c:v>
                </c:pt>
                <c:pt idx="385">
                  <c:v>0.68419667529291195</c:v>
                </c:pt>
                <c:pt idx="386">
                  <c:v>0.68922888402679716</c:v>
                </c:pt>
                <c:pt idx="387">
                  <c:v>0.69425367057395837</c:v>
                </c:pt>
                <c:pt idx="388">
                  <c:v>0.69927033532680838</c:v>
                </c:pt>
                <c:pt idx="389">
                  <c:v>0.70427817516491753</c:v>
                </c:pt>
                <c:pt idx="390">
                  <c:v>0.70927648361027185</c:v>
                </c:pt>
                <c:pt idx="391">
                  <c:v>0.71426455098472263</c:v>
                </c:pt>
                <c:pt idx="392">
                  <c:v>0.71924166456959004</c:v>
                </c:pt>
                <c:pt idx="393">
                  <c:v>0.7242071087673676</c:v>
                </c:pt>
                <c:pt idx="394">
                  <c:v>0.72916016526548411</c:v>
                </c:pt>
                <c:pt idx="395">
                  <c:v>0.73410011320207402</c:v>
                </c:pt>
                <c:pt idx="396">
                  <c:v>0.73902622933370321</c:v>
                </c:pt>
                <c:pt idx="397">
                  <c:v>0.74393778820500389</c:v>
                </c:pt>
                <c:pt idx="398">
                  <c:v>0.74883406232016092</c:v>
                </c:pt>
                <c:pt idx="399">
                  <c:v>0.75371432231619973</c:v>
                </c:pt>
                <c:pt idx="400">
                  <c:v>0.75857783713801974</c:v>
                </c:pt>
                <c:pt idx="401">
                  <c:v>0.76342387421511648</c:v>
                </c:pt>
                <c:pt idx="402">
                  <c:v>0.76825169963993745</c:v>
                </c:pt>
                <c:pt idx="403">
                  <c:v>0.77306057834781094</c:v>
                </c:pt>
                <c:pt idx="404">
                  <c:v>0.77784977429839064</c:v>
                </c:pt>
                <c:pt idx="405">
                  <c:v>0.78261855065855523</c:v>
                </c:pt>
                <c:pt idx="406">
                  <c:v>0.78736616998670084</c:v>
                </c:pt>
                <c:pt idx="407">
                  <c:v>0.79209189441836436</c:v>
                </c:pt>
                <c:pt idx="408">
                  <c:v>0.79679498585311559</c:v>
                </c:pt>
                <c:pt idx="409">
                  <c:v>0.80147470614265159</c:v>
                </c:pt>
                <c:pt idx="410">
                  <c:v>0.80613031728002948</c:v>
                </c:pt>
                <c:pt idx="411">
                  <c:v>0.81076108158997273</c:v>
                </c:pt>
                <c:pt idx="412">
                  <c:v>0.81536626192017991</c:v>
                </c:pt>
                <c:pt idx="413">
                  <c:v>0.81994512183357349</c:v>
                </c:pt>
                <c:pt idx="414">
                  <c:v>0.8244969258014152</c:v>
                </c:pt>
                <c:pt idx="415">
                  <c:v>0.82902093939722188</c:v>
                </c:pt>
                <c:pt idx="416">
                  <c:v>0.83351642949140936</c:v>
                </c:pt>
                <c:pt idx="417">
                  <c:v>0.83798266444659553</c:v>
                </c:pt>
                <c:pt idx="418">
                  <c:v>0.84241891431348903</c:v>
                </c:pt>
                <c:pt idx="419">
                  <c:v>0.8468244510272922</c:v>
                </c:pt>
                <c:pt idx="420">
                  <c:v>0.85119854860454713</c:v>
                </c:pt>
                <c:pt idx="421">
                  <c:v>0.8555404833403466</c:v>
                </c:pt>
                <c:pt idx="422">
                  <c:v>0.85984953400584252</c:v>
                </c:pt>
                <c:pt idx="423">
                  <c:v>0.86412498204597088</c:v>
                </c:pt>
                <c:pt idx="424">
                  <c:v>0.86836611177732315</c:v>
                </c:pt>
                <c:pt idx="425">
                  <c:v>0.87257221058608592</c:v>
                </c:pt>
                <c:pt idx="426">
                  <c:v>0.87674256912597381</c:v>
                </c:pt>
                <c:pt idx="427">
                  <c:v>0.880876481516079</c:v>
                </c:pt>
                <c:pt idx="428">
                  <c:v>0.88497324553856194</c:v>
                </c:pt>
                <c:pt idx="429">
                  <c:v>0.88903216283610531</c:v>
                </c:pt>
                <c:pt idx="430">
                  <c:v>0.89305253910905402</c:v>
                </c:pt>
                <c:pt idx="431">
                  <c:v>0.89703368431216501</c:v>
                </c:pt>
                <c:pt idx="432">
                  <c:v>0.90097491285088804</c:v>
                </c:pt>
                <c:pt idx="433">
                  <c:v>0.90487554377710067</c:v>
                </c:pt>
                <c:pt idx="434">
                  <c:v>0.90873490098421983</c:v>
                </c:pt>
                <c:pt idx="435">
                  <c:v>0.91255231340161114</c:v>
                </c:pt>
                <c:pt idx="436">
                  <c:v>0.91632711518821919</c:v>
                </c:pt>
                <c:pt idx="437">
                  <c:v>0.92005864592533992</c:v>
                </c:pt>
                <c:pt idx="438">
                  <c:v>0.92374625080845918</c:v>
                </c:pt>
                <c:pt idx="439">
                  <c:v>0.92738928083807703</c:v>
                </c:pt>
                <c:pt idx="440">
                  <c:v>0.93098709300944238</c:v>
                </c:pt>
                <c:pt idx="441">
                  <c:v>0.93453905050112041</c:v>
                </c:pt>
                <c:pt idx="442">
                  <c:v>0.93804452286231477</c:v>
                </c:pt>
                <c:pt idx="443">
                  <c:v>0.94150288619886724</c:v>
                </c:pt>
                <c:pt idx="444">
                  <c:v>0.94491352335786083</c:v>
                </c:pt>
                <c:pt idx="445">
                  <c:v>0.94827582411074685</c:v>
                </c:pt>
                <c:pt idx="446">
                  <c:v>0.95158918533492165</c:v>
                </c:pt>
                <c:pt idx="447">
                  <c:v>0.9548530111936786</c:v>
                </c:pt>
                <c:pt idx="448">
                  <c:v>0.9580667133144577</c:v>
                </c:pt>
                <c:pt idx="449">
                  <c:v>0.96122971096532028</c:v>
                </c:pt>
                <c:pt idx="450">
                  <c:v>0.96434143122957516</c:v>
                </c:pt>
                <c:pt idx="451">
                  <c:v>0.96740130917848022</c:v>
                </c:pt>
                <c:pt idx="452">
                  <c:v>0.97040878804195008</c:v>
                </c:pt>
                <c:pt idx="453">
                  <c:v>0.97336331937719534</c:v>
                </c:pt>
                <c:pt idx="454">
                  <c:v>0.9762643632352227</c:v>
                </c:pt>
                <c:pt idx="455">
                  <c:v>0.97911138832512568</c:v>
                </c:pt>
                <c:pt idx="456">
                  <c:v>0.98190387217609498</c:v>
                </c:pt>
                <c:pt idx="457">
                  <c:v>0.98464130129708094</c:v>
                </c:pt>
                <c:pt idx="458">
                  <c:v>0.98732317133403857</c:v>
                </c:pt>
                <c:pt idx="459">
                  <c:v>0.98994898722468805</c:v>
                </c:pt>
                <c:pt idx="460">
                  <c:v>0.99251826335072424</c:v>
                </c:pt>
                <c:pt idx="461">
                  <c:v>0.99503052368741085</c:v>
                </c:pt>
                <c:pt idx="462">
                  <c:v>0.9974853019504929</c:v>
                </c:pt>
                <c:pt idx="463">
                  <c:v>0.99988214174036516</c:v>
                </c:pt>
                <c:pt idx="464">
                  <c:v>1.0022205966834343</c:v>
                </c:pt>
                <c:pt idx="465">
                  <c:v>1.0045002305706139</c:v>
                </c:pt>
                <c:pt idx="466">
                  <c:v>1.0067206174928887</c:v>
                </c:pt>
                <c:pt idx="467">
                  <c:v>1.0088813419738962</c:v>
                </c:pt>
                <c:pt idx="468">
                  <c:v>1.0109819990994593</c:v>
                </c:pt>
                <c:pt idx="469">
                  <c:v>1.0130221946440214</c:v>
                </c:pt>
                <c:pt idx="470">
                  <c:v>1.0150015451939221</c:v>
                </c:pt>
                <c:pt idx="471">
                  <c:v>1.0169196782674639</c:v>
                </c:pt>
                <c:pt idx="472">
                  <c:v>1.0187762324317156</c:v>
                </c:pt>
                <c:pt idx="473">
                  <c:v>1.0205708574160024</c:v>
                </c:pt>
                <c:pt idx="474">
                  <c:v>1.0223032142220292</c:v>
                </c:pt>
                <c:pt idx="475">
                  <c:v>1.0239729752305942</c:v>
                </c:pt>
                <c:pt idx="476">
                  <c:v>1.0255798243048404</c:v>
                </c:pt>
                <c:pt idx="477">
                  <c:v>1.0271234568900041</c:v>
                </c:pt>
                <c:pt idx="478">
                  <c:v>1.0286035801096114</c:v>
                </c:pt>
                <c:pt idx="479">
                  <c:v>1.030019912858086</c:v>
                </c:pt>
                <c:pt idx="480">
                  <c:v>1.0313721858897213</c:v>
                </c:pt>
                <c:pt idx="481">
                  <c:v>1.032660141903982</c:v>
                </c:pt>
                <c:pt idx="482">
                  <c:v>1.0338835356270952</c:v>
                </c:pt>
                <c:pt idx="483">
                  <c:v>1.0350421338898947</c:v>
                </c:pt>
                <c:pt idx="484">
                  <c:v>1.0361357157018853</c:v>
                </c:pt>
                <c:pt idx="485">
                  <c:v>1.0371640723214925</c:v>
                </c:pt>
                <c:pt idx="486">
                  <c:v>1.0381270073224678</c:v>
                </c:pt>
                <c:pt idx="487">
                  <c:v>1.0390243366564185</c:v>
                </c:pt>
                <c:pt idx="488">
                  <c:v>1.0398558887114353</c:v>
                </c:pt>
                <c:pt idx="489">
                  <c:v>1.0406215043667923</c:v>
                </c:pt>
                <c:pt idx="490">
                  <c:v>1.0413210370436918</c:v>
                </c:pt>
                <c:pt idx="491">
                  <c:v>1.0419543527520356</c:v>
                </c:pt>
                <c:pt idx="492">
                  <c:v>1.0425213301331975</c:v>
                </c:pt>
                <c:pt idx="493">
                  <c:v>1.0430218604987824</c:v>
                </c:pt>
                <c:pt idx="494">
                  <c:v>1.04345584786535</c:v>
                </c:pt>
                <c:pt idx="495">
                  <c:v>1.0438232089850914</c:v>
                </c:pt>
                <c:pt idx="496">
                  <c:v>1.0441238733724438</c:v>
                </c:pt>
                <c:pt idx="497">
                  <c:v>1.0443577833266284</c:v>
                </c:pt>
                <c:pt idx="498">
                  <c:v>1.0445248939501073</c:v>
                </c:pt>
                <c:pt idx="499">
                  <c:v>1.0446251731629452</c:v>
                </c:pt>
                <c:pt idx="500">
                  <c:v>1.0446586017130735</c:v>
                </c:pt>
                <c:pt idx="501">
                  <c:v>1.0446251731824501</c:v>
                </c:pt>
                <c:pt idx="502">
                  <c:v>1.0445248939891132</c:v>
                </c:pt>
                <c:pt idx="503">
                  <c:v>1.0443577833851279</c:v>
                </c:pt>
                <c:pt idx="504">
                  <c:v>1.0441238734504255</c:v>
                </c:pt>
                <c:pt idx="505">
                  <c:v>1.0438232090825403</c:v>
                </c:pt>
                <c:pt idx="506">
                  <c:v>1.0434558479822476</c:v>
                </c:pt>
                <c:pt idx="507">
                  <c:v>1.0430218606351063</c:v>
                </c:pt>
                <c:pt idx="508">
                  <c:v>1.0425213302889216</c:v>
                </c:pt>
                <c:pt idx="509">
                  <c:v>1.0419543529271298</c:v>
                </c:pt>
                <c:pt idx="510">
                  <c:v>1.041321037238123</c:v>
                </c:pt>
                <c:pt idx="511">
                  <c:v>1.0406215045805227</c:v>
                </c:pt>
                <c:pt idx="512">
                  <c:v>1.039855888944424</c:v>
                </c:pt>
                <c:pt idx="513">
                  <c:v>1.0390243369086212</c:v>
                </c:pt>
                <c:pt idx="514">
                  <c:v>1.0381270075938362</c:v>
                </c:pt>
                <c:pt idx="515">
                  <c:v>1.0371640726119746</c:v>
                </c:pt>
                <c:pt idx="516">
                  <c:v>1.0361357160114255</c:v>
                </c:pt>
                <c:pt idx="517">
                  <c:v>1.0350421342184342</c:v>
                </c:pt>
                <c:pt idx="518">
                  <c:v>1.0338835359745711</c:v>
                </c:pt>
                <c:pt idx="519">
                  <c:v>1.0326601422703283</c:v>
                </c:pt>
                <c:pt idx="520">
                  <c:v>1.0313721862748679</c:v>
                </c:pt>
                <c:pt idx="521">
                  <c:v>1.0300199132619599</c:v>
                </c:pt>
                <c:pt idx="522">
                  <c:v>1.0286035805321352</c:v>
                </c:pt>
                <c:pt idx="523">
                  <c:v>1.0271234573310979</c:v>
                </c:pt>
                <c:pt idx="524">
                  <c:v>1.0255798247644206</c:v>
                </c:pt>
                <c:pt idx="525">
                  <c:v>1.0239729757085734</c:v>
                </c:pt>
                <c:pt idx="526">
                  <c:v>1.0223032147183171</c:v>
                </c:pt>
                <c:pt idx="527">
                  <c:v>1.0205708579305048</c:v>
                </c:pt>
                <c:pt idx="528">
                  <c:v>1.0187762329643355</c:v>
                </c:pt>
                <c:pt idx="529">
                  <c:v>1.0169196788181005</c:v>
                </c:pt>
                <c:pt idx="530">
                  <c:v>1.0150015457624719</c:v>
                </c:pt>
                <c:pt idx="531">
                  <c:v>1.0130221952303773</c:v>
                </c:pt>
                <c:pt idx="532">
                  <c:v>1.010981999703511</c:v>
                </c:pt>
                <c:pt idx="533">
                  <c:v>1.0088813425955299</c:v>
                </c:pt>
                <c:pt idx="534">
                  <c:v>1.0067206181319881</c:v>
                </c:pt>
                <c:pt idx="535">
                  <c:v>1.0045002312270592</c:v>
                </c:pt>
                <c:pt idx="536">
                  <c:v>1.0022205973571032</c:v>
                </c:pt>
                <c:pt idx="537">
                  <c:v>0.99988214243113138</c:v>
                </c:pt>
                <c:pt idx="538">
                  <c:v>0.99748530265822788</c:v>
                </c:pt>
                <c:pt idx="539">
                  <c:v>0.99503052441198303</c:v>
                </c:pt>
                <c:pt idx="540">
                  <c:v>0.99251826409199873</c:v>
                </c:pt>
                <c:pt idx="541">
                  <c:v>0.98994898798252762</c:v>
                </c:pt>
                <c:pt idx="542">
                  <c:v>0.98732317210830278</c:v>
                </c:pt>
                <c:pt idx="543">
                  <c:v>0.98464130208762679</c:v>
                </c:pt>
                <c:pt idx="544">
                  <c:v>0.98190387298277659</c:v>
                </c:pt>
                <c:pt idx="545">
                  <c:v>0.97911138914779472</c:v>
                </c:pt>
                <c:pt idx="546">
                  <c:v>0.97626436407372807</c:v>
                </c:pt>
                <c:pt idx="547">
                  <c:v>0.97336332023138328</c:v>
                </c:pt>
                <c:pt idx="548">
                  <c:v>0.97040878891166427</c:v>
                </c:pt>
                <c:pt idx="549">
                  <c:v>0.96740131006356178</c:v>
                </c:pt>
                <c:pt idx="550">
                  <c:v>0.96434143212986301</c:v>
                </c:pt>
                <c:pt idx="551">
                  <c:v>0.96122971188065076</c:v>
                </c:pt>
                <c:pt idx="552">
                  <c:v>0.95806671424466472</c:v>
                </c:pt>
                <c:pt idx="553">
                  <c:v>0.95485301213859397</c:v>
                </c:pt>
                <c:pt idx="554">
                  <c:v>0.95158918629437483</c:v>
                </c:pt>
                <c:pt idx="555">
                  <c:v>0.94827582508456498</c:v>
                </c:pt>
                <c:pt idx="556">
                  <c:v>0.94491352434586928</c:v>
                </c:pt>
                <c:pt idx="557">
                  <c:v>0.94150288720088882</c:v>
                </c:pt>
                <c:pt idx="558">
                  <c:v>0.93804452387817039</c:v>
                </c:pt>
                <c:pt idx="559">
                  <c:v>0.93453905153062922</c:v>
                </c:pt>
                <c:pt idx="560">
                  <c:v>0.93098709405242108</c:v>
                </c:pt>
                <c:pt idx="561">
                  <c:v>0.927389281894341</c:v>
                </c:pt>
                <c:pt idx="562">
                  <c:v>0.92374625187782167</c:v>
                </c:pt>
                <c:pt idx="563">
                  <c:v>0.92005864700761242</c:v>
                </c:pt>
                <c:pt idx="564">
                  <c:v>0.9163271162832114</c:v>
                </c:pt>
                <c:pt idx="565">
                  <c:v>0.91255231450913143</c:v>
                </c:pt>
                <c:pt idx="566">
                  <c:v>0.90873490210407459</c:v>
                </c:pt>
                <c:pt idx="567">
                  <c:v>0.90487554490909494</c:v>
                </c:pt>
                <c:pt idx="568">
                  <c:v>0.90097491399482521</c:v>
                </c:pt>
                <c:pt idx="569">
                  <c:v>0.89703368546784723</c:v>
                </c:pt>
                <c:pt idx="570">
                  <c:v>0.89305254027628189</c:v>
                </c:pt>
                <c:pt idx="571">
                  <c:v>0.88903216401467811</c:v>
                </c:pt>
                <c:pt idx="572">
                  <c:v>0.88497324672827771</c:v>
                </c:pt>
                <c:pt idx="573">
                  <c:v>0.88087648271673447</c:v>
                </c:pt>
                <c:pt idx="574">
                  <c:v>0.87674257033736491</c:v>
                </c:pt>
                <c:pt idx="575">
                  <c:v>0.87257221180800726</c:v>
                </c:pt>
                <c:pt idx="576">
                  <c:v>0.86836611300956801</c:v>
                </c:pt>
                <c:pt idx="577">
                  <c:v>0.86412498328833198</c:v>
                </c:pt>
                <c:pt idx="578">
                  <c:v>0.85984953525811147</c:v>
                </c:pt>
                <c:pt idx="579">
                  <c:v>0.85554048460231424</c:v>
                </c:pt>
                <c:pt idx="580">
                  <c:v>0.8511985498760033</c:v>
                </c:pt>
                <c:pt idx="581">
                  <c:v>0.84682445230802639</c:v>
                </c:pt>
                <c:pt idx="582">
                  <c:v>0.84241891560328941</c:v>
                </c:pt>
                <c:pt idx="583">
                  <c:v>0.83798266574525015</c:v>
                </c:pt>
                <c:pt idx="584">
                  <c:v>0.83351643079870563</c:v>
                </c:pt>
                <c:pt idx="585">
                  <c:v>0.82902094071294641</c:v>
                </c:pt>
                <c:pt idx="586">
                  <c:v>0.8244969271253545</c:v>
                </c:pt>
                <c:pt idx="587">
                  <c:v>0.81994512316551327</c:v>
                </c:pt>
                <c:pt idx="588">
                  <c:v>0.8153662632599058</c:v>
                </c:pt>
                <c:pt idx="589">
                  <c:v>0.81076108293727001</c:v>
                </c:pt>
                <c:pt idx="590">
                  <c:v>0.80613031863468332</c:v>
                </c:pt>
                <c:pt idx="591">
                  <c:v>0.8014747075044466</c:v>
                </c:pt>
                <c:pt idx="592">
                  <c:v>0.79679498722183673</c:v>
                </c:pt>
                <c:pt idx="593">
                  <c:v>0.79209189579379624</c:v>
                </c:pt>
                <c:pt idx="594">
                  <c:v>0.78736617136862797</c:v>
                </c:pt>
                <c:pt idx="595">
                  <c:v>0.78261855204676245</c:v>
                </c:pt>
                <c:pt idx="596">
                  <c:v>0.77784977569266256</c:v>
                </c:pt>
                <c:pt idx="597">
                  <c:v>0.77306057974793274</c:v>
                </c:pt>
                <c:pt idx="598">
                  <c:v>0.76825170104569418</c:v>
                </c:pt>
                <c:pt idx="599">
                  <c:v>0.76342387562629344</c:v>
                </c:pt>
                <c:pt idx="600">
                  <c:v>0.75857783855440264</c:v>
                </c:pt>
                <c:pt idx="601">
                  <c:v>0.75371432373757474</c:v>
                </c:pt>
                <c:pt idx="602">
                  <c:v>0.74883406374631456</c:v>
                </c:pt>
                <c:pt idx="603">
                  <c:v>0.7439377896357231</c:v>
                </c:pt>
                <c:pt idx="604">
                  <c:v>0.73902623076877549</c:v>
                </c:pt>
                <c:pt idx="605">
                  <c:v>0.73410011464128722</c:v>
                </c:pt>
                <c:pt idx="606">
                  <c:v>0.72916016670862716</c:v>
                </c:pt>
                <c:pt idx="607">
                  <c:v>0.72420711021422968</c:v>
                </c:pt>
                <c:pt idx="608">
                  <c:v>0.7192416660199612</c:v>
                </c:pt>
                <c:pt idx="609">
                  <c:v>0.71426455243839371</c:v>
                </c:pt>
                <c:pt idx="610">
                  <c:v>0.70927648506703445</c:v>
                </c:pt>
                <c:pt idx="611">
                  <c:v>0.70427817662456438</c:v>
                </c:pt>
                <c:pt idx="612">
                  <c:v>0.69927033678913253</c:v>
                </c:pt>
                <c:pt idx="613">
                  <c:v>0.69425367203875443</c:v>
                </c:pt>
                <c:pt idx="614">
                  <c:v>0.68922888549386041</c:v>
                </c:pt>
                <c:pt idx="615">
                  <c:v>0.68419667676203888</c:v>
                </c:pt>
                <c:pt idx="616">
                  <c:v>0.67915774178501886</c:v>
                </c:pt>
                <c:pt idx="617">
                  <c:v>0.67411277268793335</c:v>
                </c:pt>
                <c:pt idx="618">
                  <c:v>0.669062457630904</c:v>
                </c:pt>
                <c:pt idx="619">
                  <c:v>0.6640074806629892</c:v>
                </c:pt>
                <c:pt idx="620">
                  <c:v>0.65894852157853068</c:v>
                </c:pt>
                <c:pt idx="621">
                  <c:v>0.6538862557759374</c:v>
                </c:pt>
                <c:pt idx="622">
                  <c:v>0.64882135411894359</c:v>
                </c:pt>
                <c:pt idx="623">
                  <c:v>0.64375448280037117</c:v>
                </c:pt>
                <c:pt idx="624">
                  <c:v>0.63868630320843423</c:v>
                </c:pt>
                <c:pt idx="625">
                  <c:v>0.63361747179561356</c:v>
                </c:pt>
                <c:pt idx="626">
                  <c:v>0.62854863995013244</c:v>
                </c:pt>
                <c:pt idx="627">
                  <c:v>0.6234804538700629</c:v>
                </c:pt>
                <c:pt idx="628">
                  <c:v>0.61841355444008872</c:v>
                </c:pt>
                <c:pt idx="629">
                  <c:v>0.6133485771109517</c:v>
                </c:pt>
                <c:pt idx="630">
                  <c:v>0.60828615178160594</c:v>
                </c:pt>
                <c:pt idx="631">
                  <c:v>0.60322690268410206</c:v>
                </c:pt>
                <c:pt idx="632">
                  <c:v>0.59817144827122393</c:v>
                </c:pt>
                <c:pt idx="633">
                  <c:v>0.59312040110689834</c:v>
                </c:pt>
                <c:pt idx="634">
                  <c:v>0.58807436775939548</c:v>
                </c:pt>
                <c:pt idx="635">
                  <c:v>0.5830339486973386</c:v>
                </c:pt>
                <c:pt idx="636">
                  <c:v>0.577999738188539</c:v>
                </c:pt>
                <c:pt idx="637">
                  <c:v>0.57297232420166888</c:v>
                </c:pt>
                <c:pt idx="638">
                  <c:v>0.56795228831078948</c:v>
                </c:pt>
                <c:pt idx="639">
                  <c:v>0.56294020560274116</c:v>
                </c:pt>
                <c:pt idx="640">
                  <c:v>0.55793664458741099</c:v>
                </c:pt>
                <c:pt idx="641">
                  <c:v>0.55294216711088306</c:v>
                </c:pt>
                <c:pt idx="642">
                  <c:v>0.54795732827148125</c:v>
                </c:pt>
                <c:pt idx="643">
                  <c:v>0.54298267633871089</c:v>
                </c:pt>
                <c:pt idx="644">
                  <c:v>0.53801875267510268</c:v>
                </c:pt>
                <c:pt idx="645">
                  <c:v>0.53306609166096497</c:v>
                </c:pt>
                <c:pt idx="646">
                  <c:v>0.52812522062204514</c:v>
                </c:pt>
                <c:pt idx="647">
                  <c:v>0.52319665976010044</c:v>
                </c:pt>
                <c:pt idx="648">
                  <c:v>0.51828092208638143</c:v>
                </c:pt>
                <c:pt idx="649">
                  <c:v>0.51337851335802176</c:v>
                </c:pt>
                <c:pt idx="650">
                  <c:v>0.50848993201733539</c:v>
                </c:pt>
                <c:pt idx="651">
                  <c:v>0.50361566913401523</c:v>
                </c:pt>
                <c:pt idx="652">
                  <c:v>0.49875620835022794</c:v>
                </c:pt>
                <c:pt idx="653">
                  <c:v>0.4939120258285985</c:v>
                </c:pt>
                <c:pt idx="654">
                  <c:v>0.48908359020307796</c:v>
                </c:pt>
                <c:pt idx="655">
                  <c:v>0.48427136253268244</c:v>
                </c:pt>
                <c:pt idx="656">
                  <c:v>0.47947579625809622</c:v>
                </c:pt>
                <c:pt idx="657">
                  <c:v>0.4746973371611255</c:v>
                </c:pt>
                <c:pt idx="658">
                  <c:v>0.46993642332699165</c:v>
                </c:pt>
                <c:pt idx="659">
                  <c:v>0.46519348510944836</c:v>
                </c:pt>
                <c:pt idx="660">
                  <c:v>0.46046894509871056</c:v>
                </c:pt>
                <c:pt idx="661">
                  <c:v>0.45576321809217651</c:v>
                </c:pt>
                <c:pt idx="662">
                  <c:v>0.45107671106792763</c:v>
                </c:pt>
                <c:pt idx="663">
                  <c:v>0.44640982316098776</c:v>
                </c:pt>
                <c:pt idx="664">
                  <c:v>0.4417629456423221</c:v>
                </c:pt>
                <c:pt idx="665">
                  <c:v>0.43713646190055644</c:v>
                </c:pt>
                <c:pt idx="666">
                  <c:v>0.43253074742639508</c:v>
                </c:pt>
                <c:pt idx="667">
                  <c:v>0.42794616979971556</c:v>
                </c:pt>
                <c:pt idx="668">
                  <c:v>0.42338308867931673</c:v>
                </c:pt>
                <c:pt idx="669">
                  <c:v>0.41884185579529609</c:v>
                </c:pt>
                <c:pt idx="670">
                  <c:v>0.41432281494403245</c:v>
                </c:pt>
                <c:pt idx="671">
                  <c:v>0.4098263019857466</c:v>
                </c:pt>
                <c:pt idx="672">
                  <c:v>0.40535264484461453</c:v>
                </c:pt>
                <c:pt idx="673">
                  <c:v>0.40090216351140423</c:v>
                </c:pt>
                <c:pt idx="674">
                  <c:v>0.39647517004860933</c:v>
                </c:pt>
                <c:pt idx="675">
                  <c:v>0.39207196859804933</c:v>
                </c:pt>
                <c:pt idx="676">
                  <c:v>0.38769285539090592</c:v>
                </c:pt>
                <c:pt idx="677">
                  <c:v>0.38333811876016677</c:v>
                </c:pt>
                <c:pt idx="678">
                  <c:v>0.37900803915544218</c:v>
                </c:pt>
                <c:pt idx="679">
                  <c:v>0.37470288916012573</c:v>
                </c:pt>
                <c:pt idx="680">
                  <c:v>0.37042293351086347</c:v>
                </c:pt>
                <c:pt idx="681">
                  <c:v>0.36616842911929953</c:v>
                </c:pt>
                <c:pt idx="682">
                  <c:v>0.36193962509606409</c:v>
                </c:pt>
                <c:pt idx="683">
                  <c:v>0.35773676277696681</c:v>
                </c:pt>
                <c:pt idx="684">
                  <c:v>0.353560075751364</c:v>
                </c:pt>
                <c:pt idx="685">
                  <c:v>0.34940978989266058</c:v>
                </c:pt>
                <c:pt idx="686">
                  <c:v>0.34528612339091175</c:v>
                </c:pt>
                <c:pt idx="687">
                  <c:v>0.34118928678748672</c:v>
                </c:pt>
                <c:pt idx="688">
                  <c:v>0.3371194830117582</c:v>
                </c:pt>
                <c:pt idx="689">
                  <c:v>0.33307690741977791</c:v>
                </c:pt>
                <c:pt idx="690">
                  <c:v>0.32906174783490216</c:v>
                </c:pt>
                <c:pt idx="691">
                  <c:v>0.32507418459032666</c:v>
                </c:pt>
                <c:pt idx="692">
                  <c:v>0.32111439057349178</c:v>
                </c:pt>
                <c:pt idx="693">
                  <c:v>0.31718253127232082</c:v>
                </c:pt>
                <c:pt idx="694">
                  <c:v>0.31327876482324762</c:v>
                </c:pt>
                <c:pt idx="695">
                  <c:v>0.30940324206099767</c:v>
                </c:pt>
                <c:pt idx="696">
                  <c:v>0.30555610657007853</c:v>
                </c:pt>
                <c:pt idx="697">
                  <c:v>0.3017374947379417</c:v>
                </c:pt>
                <c:pt idx="698">
                  <c:v>0.2979475358097729</c:v>
                </c:pt>
                <c:pt idx="699">
                  <c:v>0.29418635194487108</c:v>
                </c:pt>
                <c:pt idx="700">
                  <c:v>0.29045405827457393</c:v>
                </c:pt>
                <c:pt idx="701">
                  <c:v>0.28675076296168878</c:v>
                </c:pt>
                <c:pt idx="702">
                  <c:v>0.28307656726138669</c:v>
                </c:pt>
                <c:pt idx="703">
                  <c:v>0.27943156558351889</c:v>
                </c:pt>
                <c:pt idx="704">
                  <c:v>0.27581584555631289</c:v>
                </c:pt>
                <c:pt idx="705">
                  <c:v>0.27222948809140574</c:v>
                </c:pt>
                <c:pt idx="706">
                  <c:v>0.26867256745017465</c:v>
                </c:pt>
                <c:pt idx="707">
                  <c:v>0.26514515131131999</c:v>
                </c:pt>
                <c:pt idx="708">
                  <c:v>0.26164730083966053</c:v>
                </c:pt>
                <c:pt idx="709">
                  <c:v>0.25817907075609842</c:v>
                </c:pt>
                <c:pt idx="710">
                  <c:v>0.25474050940871151</c:v>
                </c:pt>
                <c:pt idx="711">
                  <c:v>0.25133165884493158</c:v>
                </c:pt>
                <c:pt idx="712">
                  <c:v>0.24795255488476561</c:v>
                </c:pt>
                <c:pt idx="713">
                  <c:v>0.24460322719501973</c:v>
                </c:pt>
                <c:pt idx="714">
                  <c:v>0.24128369936448249</c:v>
                </c:pt>
                <c:pt idx="715">
                  <c:v>0.23799398898002741</c:v>
                </c:pt>
                <c:pt idx="716">
                  <c:v>0.23473410770359171</c:v>
                </c:pt>
                <c:pt idx="717">
                  <c:v>0.23150406134999213</c:v>
                </c:pt>
                <c:pt idx="718">
                  <c:v>0.22830384996553435</c:v>
                </c:pt>
                <c:pt idx="719">
                  <c:v>0.22513346790737696</c:v>
                </c:pt>
                <c:pt idx="720">
                  <c:v>0.22199290392360871</c:v>
                </c:pt>
                <c:pt idx="721">
                  <c:v>0.21888214123399832</c:v>
                </c:pt>
                <c:pt idx="722">
                  <c:v>0.21580115761137744</c:v>
                </c:pt>
                <c:pt idx="723">
                  <c:v>0.21274992546361604</c:v>
                </c:pt>
                <c:pt idx="724">
                  <c:v>0.20972841191615157</c:v>
                </c:pt>
                <c:pt idx="725">
                  <c:v>0.20673657889503219</c:v>
                </c:pt>
                <c:pt idx="726">
                  <c:v>0.20377438321043445</c:v>
                </c:pt>
                <c:pt idx="727">
                  <c:v>0.20084177664061878</c:v>
                </c:pt>
                <c:pt idx="728">
                  <c:v>0.19793870601628188</c:v>
                </c:pt>
                <c:pt idx="729">
                  <c:v>0.19506511330527071</c:v>
                </c:pt>
                <c:pt idx="730">
                  <c:v>0.19222093569761903</c:v>
                </c:pt>
                <c:pt idx="731">
                  <c:v>0.1894061056908696</c:v>
                </c:pt>
                <c:pt idx="732">
                  <c:v>0.18662055117564613</c:v>
                </c:pt>
                <c:pt idx="733">
                  <c:v>0.18386419552143779</c:v>
                </c:pt>
                <c:pt idx="734">
                  <c:v>0.18113695766256094</c:v>
                </c:pt>
                <c:pt idx="735">
                  <c:v>0.17843875218426281</c:v>
                </c:pt>
                <c:pt idx="736">
                  <c:v>0.17576948940893208</c:v>
                </c:pt>
                <c:pt idx="737">
                  <c:v>0.17312907548238163</c:v>
                </c:pt>
                <c:pt idx="738">
                  <c:v>0.17051741246016983</c:v>
                </c:pt>
                <c:pt idx="739">
                  <c:v>0.16793439839392738</c:v>
                </c:pt>
                <c:pt idx="740">
                  <c:v>0.16537992741765528</c:v>
                </c:pt>
                <c:pt idx="741">
                  <c:v>0.16285388983396287</c:v>
                </c:pt>
                <c:pt idx="742">
                  <c:v>0.16035617220021367</c:v>
                </c:pt>
                <c:pt idx="743">
                  <c:v>0.15788665741454713</c:v>
                </c:pt>
                <c:pt idx="744">
                  <c:v>0.15544522480174541</c:v>
                </c:pt>
                <c:pt idx="745">
                  <c:v>0.1530317501989161</c:v>
                </c:pt>
                <c:pt idx="746">
                  <c:v>0.15064610604095882</c:v>
                </c:pt>
                <c:pt idx="747">
                  <c:v>0.14828816144578888</c:v>
                </c:pt>
                <c:pt idx="748">
                  <c:v>0.14595778229928763</c:v>
                </c:pt>
                <c:pt idx="749">
                  <c:v>0.1436548313399518</c:v>
                </c:pt>
                <c:pt idx="750">
                  <c:v>0.14137916824321511</c:v>
                </c:pt>
                <c:pt idx="751">
                  <c:v>0.13913064970541358</c:v>
                </c:pt>
                <c:pt idx="752">
                  <c:v>0.13690912952737036</c:v>
                </c:pt>
                <c:pt idx="753">
                  <c:v>0.13471445869757145</c:v>
                </c:pt>
                <c:pt idx="754">
                  <c:v>0.13254648547491013</c:v>
                </c:pt>
                <c:pt idx="755">
                  <c:v>0.13040505547097317</c:v>
                </c:pt>
                <c:pt idx="756">
                  <c:v>0.12829001173184609</c:v>
                </c:pt>
                <c:pt idx="757">
                  <c:v>0.12620119481941344</c:v>
                </c:pt>
                <c:pt idx="758">
                  <c:v>0.12413844289213179</c:v>
                </c:pt>
                <c:pt idx="759">
                  <c:v>0.12210159178525236</c:v>
                </c:pt>
                <c:pt idx="760">
                  <c:v>0.12009047509047314</c:v>
                </c:pt>
                <c:pt idx="761">
                  <c:v>0.11810492423499797</c:v>
                </c:pt>
                <c:pt idx="762">
                  <c:v>0.11614476855998272</c:v>
                </c:pt>
                <c:pt idx="763">
                  <c:v>0.11420983539834982</c:v>
                </c:pt>
                <c:pt idx="764">
                  <c:v>0.11229995015195013</c:v>
                </c:pt>
                <c:pt idx="765">
                  <c:v>0.11041493636805511</c:v>
                </c:pt>
                <c:pt idx="766">
                  <c:v>0.10855461581516034</c:v>
                </c:pt>
                <c:pt idx="767">
                  <c:v>0.10671880855808386</c:v>
                </c:pt>
                <c:pt idx="768">
                  <c:v>0.10490733303234187</c:v>
                </c:pt>
                <c:pt idx="769">
                  <c:v>0.10312000611778604</c:v>
                </c:pt>
                <c:pt idx="770">
                  <c:v>0.10135664321148689</c:v>
                </c:pt>
                <c:pt idx="771">
                  <c:v>9.961705829984778E-2</c:v>
                </c:pt>
                <c:pt idx="772">
                  <c:v>9.7901064029936216E-2</c:v>
                </c:pt>
                <c:pt idx="773">
                  <c:v>9.620847178001761E-2</c:v>
                </c:pt>
                <c:pt idx="774">
                  <c:v>9.4539091729278449E-2</c:v>
                </c:pt>
                <c:pt idx="775">
                  <c:v>9.2892732926727742E-2</c:v>
                </c:pt>
                <c:pt idx="776">
                  <c:v>9.1269203359262335E-2</c:v>
                </c:pt>
                <c:pt idx="777">
                  <c:v>8.9668310018886754E-2</c:v>
                </c:pt>
                <c:pt idx="778">
                  <c:v>8.8089858969075563E-2</c:v>
                </c:pt>
                <c:pt idx="779">
                  <c:v>8.6533655410268681E-2</c:v>
                </c:pt>
                <c:pt idx="780">
                  <c:v>8.4999503744489072E-2</c:v>
                </c:pt>
                <c:pt idx="781">
                  <c:v>8.3487207639074662E-2</c:v>
                </c:pt>
                <c:pt idx="782">
                  <c:v>8.1996570089515095E-2</c:v>
                </c:pt>
                <c:pt idx="783">
                  <c:v>8.0527393481385531E-2</c:v>
                </c:pt>
                <c:pt idx="784">
                  <c:v>7.907947965137048E-2</c:v>
                </c:pt>
                <c:pt idx="785">
                  <c:v>7.7652629947369572E-2</c:v>
                </c:pt>
                <c:pt idx="786">
                  <c:v>7.6246645287680131E-2</c:v>
                </c:pt>
                <c:pt idx="787">
                  <c:v>7.4861326219249569E-2</c:v>
                </c:pt>
                <c:pt idx="788">
                  <c:v>7.3496472974992899E-2</c:v>
                </c:pt>
                <c:pt idx="789">
                  <c:v>7.2151885530170309E-2</c:v>
                </c:pt>
                <c:pt idx="790">
                  <c:v>7.0827363657819997E-2</c:v>
                </c:pt>
                <c:pt idx="791">
                  <c:v>6.9522706983243199E-2</c:v>
                </c:pt>
                <c:pt idx="792">
                  <c:v>6.8237715037537491E-2</c:v>
                </c:pt>
                <c:pt idx="793">
                  <c:v>6.6972187310175235E-2</c:v>
                </c:pt>
                <c:pt idx="794">
                  <c:v>6.5725923300625516E-2</c:v>
                </c:pt>
                <c:pt idx="795">
                  <c:v>6.4498722569016995E-2</c:v>
                </c:pt>
                <c:pt idx="796">
                  <c:v>6.3290384785840273E-2</c:v>
                </c:pt>
                <c:pt idx="797">
                  <c:v>6.2100709780689163E-2</c:v>
                </c:pt>
                <c:pt idx="798">
                  <c:v>6.0929497590039516E-2</c:v>
                </c:pt>
                <c:pt idx="799">
                  <c:v>5.9776548504066281E-2</c:v>
                </c:pt>
                <c:pt idx="800">
                  <c:v>5.8641663112498472E-2</c:v>
                </c:pt>
                <c:pt idx="801">
                  <c:v>5.7524642349513003E-2</c:v>
                </c:pt>
                <c:pt idx="802">
                  <c:v>5.6425287537668484E-2</c:v>
                </c:pt>
                <c:pt idx="803">
                  <c:v>5.534340043088036E-2</c:v>
                </c:pt>
                <c:pt idx="804">
                  <c:v>5.4278783256439658E-2</c:v>
                </c:pt>
                <c:pt idx="805">
                  <c:v>5.3231238756077028E-2</c:v>
                </c:pt>
                <c:pt idx="806">
                  <c:v>5.22005702260755E-2</c:v>
                </c:pt>
                <c:pt idx="807">
                  <c:v>5.1186581556434539E-2</c:v>
                </c:pt>
                <c:pt idx="808">
                  <c:v>5.0189077269088625E-2</c:v>
                </c:pt>
                <c:pt idx="809">
                  <c:v>4.9207862555184903E-2</c:v>
                </c:pt>
                <c:pt idx="810">
                  <c:v>4.8242743311423149E-2</c:v>
                </c:pt>
                <c:pt idx="811">
                  <c:v>4.7293526175463001E-2</c:v>
                </c:pt>
                <c:pt idx="812">
                  <c:v>4.6360018560403282E-2</c:v>
                </c:pt>
                <c:pt idx="813">
                  <c:v>4.5442028688337917E-2</c:v>
                </c:pt>
                <c:pt idx="814">
                  <c:v>4.453936562299473E-2</c:v>
                </c:pt>
                <c:pt idx="815">
                  <c:v>4.3651839301462096E-2</c:v>
                </c:pt>
                <c:pt idx="816">
                  <c:v>4.2779260565009657E-2</c:v>
                </c:pt>
                <c:pt idx="817">
                  <c:v>4.1921441189009714E-2</c:v>
                </c:pt>
                <c:pt idx="818">
                  <c:v>4.1078193911965162E-2</c:v>
                </c:pt>
                <c:pt idx="819">
                  <c:v>4.0249332463651546E-2</c:v>
                </c:pt>
                <c:pt idx="820">
                  <c:v>3.9434671592379809E-2</c:v>
                </c:pt>
                <c:pt idx="821">
                  <c:v>3.8634027091387052E-2</c:v>
                </c:pt>
                <c:pt idx="822">
                  <c:v>3.784721582436322E-2</c:v>
                </c:pt>
                <c:pt idx="823">
                  <c:v>3.7074055750121224E-2</c:v>
                </c:pt>
                <c:pt idx="824">
                  <c:v>3.6314365946418597E-2</c:v>
                </c:pt>
                <c:pt idx="825">
                  <c:v>3.5567966632938694E-2</c:v>
                </c:pt>
                <c:pt idx="826">
                  <c:v>3.4834679193440493E-2</c:v>
                </c:pt>
                <c:pt idx="827">
                  <c:v>3.4114326197084696E-2</c:v>
                </c:pt>
                <c:pt idx="828">
                  <c:v>3.3406731418945866E-2</c:v>
                </c:pt>
                <c:pt idx="829">
                  <c:v>3.2711719859718831E-2</c:v>
                </c:pt>
                <c:pt idx="830">
                  <c:v>3.2029117764629265E-2</c:v>
                </c:pt>
                <c:pt idx="831">
                  <c:v>3.1358752641556936E-2</c:v>
                </c:pt>
                <c:pt idx="832">
                  <c:v>3.0700453278381785E-2</c:v>
                </c:pt>
                <c:pt idx="833">
                  <c:v>3.0054049759562284E-2</c:v>
                </c:pt>
                <c:pt idx="834">
                  <c:v>2.9419373481955641E-2</c:v>
                </c:pt>
                <c:pt idx="835">
                  <c:v>2.8796257169889903E-2</c:v>
                </c:pt>
                <c:pt idx="836">
                  <c:v>2.8184534889498139E-2</c:v>
                </c:pt>
                <c:pt idx="837">
                  <c:v>2.7584042062324423E-2</c:v>
                </c:pt>
                <c:pt idx="838">
                  <c:v>2.6994615478212358E-2</c:v>
                </c:pt>
                <c:pt idx="839">
                  <c:v>2.6416093307486205E-2</c:v>
                </c:pt>
                <c:pt idx="840">
                  <c:v>2.5848315112434992E-2</c:v>
                </c:pt>
                <c:pt idx="841">
                  <c:v>2.5291121858110322E-2</c:v>
                </c:pt>
                <c:pt idx="842">
                  <c:v>2.4744355922448492E-2</c:v>
                </c:pt>
                <c:pt idx="843">
                  <c:v>2.4207861105727497E-2</c:v>
                </c:pt>
                <c:pt idx="844">
                  <c:v>2.3681482639369519E-2</c:v>
                </c:pt>
                <c:pt idx="845">
                  <c:v>2.3165067194100112E-2</c:v>
                </c:pt>
                <c:pt idx="846">
                  <c:v>2.2658462887474657E-2</c:v>
                </c:pt>
                <c:pt idx="847">
                  <c:v>2.2161519290782895E-2</c:v>
                </c:pt>
                <c:pt idx="848">
                  <c:v>2.1674087435342715E-2</c:v>
                </c:pt>
                <c:pt idx="849">
                  <c:v>2.1196019818194096E-2</c:v>
                </c:pt>
                <c:pt idx="850">
                  <c:v>2.0727170407204076E-2</c:v>
                </c:pt>
                <c:pt idx="851">
                  <c:v>2.0267394645593861E-2</c:v>
                </c:pt>
                <c:pt idx="852">
                  <c:v>1.9816549455899182E-2</c:v>
                </c:pt>
                <c:pt idx="853">
                  <c:v>1.9374493243374695E-2</c:v>
                </c:pt>
                <c:pt idx="854">
                  <c:v>1.8941085898853703E-2</c:v>
                </c:pt>
                <c:pt idx="855">
                  <c:v>1.8516188801074106E-2</c:v>
                </c:pt>
                <c:pt idx="856">
                  <c:v>1.8099664818481652E-2</c:v>
                </c:pt>
                <c:pt idx="857">
                  <c:v>1.7691378310521443E-2</c:v>
                </c:pt>
                <c:pt idx="858">
                  <c:v>1.7291195128428676E-2</c:v>
                </c:pt>
                <c:pt idx="859">
                  <c:v>1.6898982615529742E-2</c:v>
                </c:pt>
                <c:pt idx="860">
                  <c:v>1.6514609607064391E-2</c:v>
                </c:pt>
                <c:pt idx="861">
                  <c:v>1.6137946429540032E-2</c:v>
                </c:pt>
                <c:pt idx="862">
                  <c:v>1.5768864899628893E-2</c:v>
                </c:pt>
                <c:pt idx="863">
                  <c:v>1.540723832261905E-2</c:v>
                </c:pt>
                <c:pt idx="864">
                  <c:v>1.5052941490429742E-2</c:v>
                </c:pt>
                <c:pt idx="865">
                  <c:v>1.4705850679202182E-2</c:v>
                </c:pt>
                <c:pt idx="866">
                  <c:v>1.4365843646476049E-2</c:v>
                </c:pt>
                <c:pt idx="867">
                  <c:v>1.4032799627962536E-2</c:v>
                </c:pt>
                <c:pt idx="868">
                  <c:v>1.3706599333924324E-2</c:v>
                </c:pt>
                <c:pt idx="869">
                  <c:v>1.3387124945173164E-2</c:v>
                </c:pt>
                <c:pt idx="870">
                  <c:v>1.3074260108695109E-2</c:v>
                </c:pt>
                <c:pt idx="871">
                  <c:v>1.2767889932914127E-2</c:v>
                </c:pt>
                <c:pt idx="872">
                  <c:v>1.2467900982603832E-2</c:v>
                </c:pt>
                <c:pt idx="873">
                  <c:v>1.217418127345807E-2</c:v>
                </c:pt>
                <c:pt idx="874">
                  <c:v>1.1886620266329823E-2</c:v>
                </c:pt>
                <c:pt idx="875">
                  <c:v>1.1605108861148853E-2</c:v>
                </c:pt>
                <c:pt idx="876">
                  <c:v>1.1329539390527745E-2</c:v>
                </c:pt>
                <c:pt idx="877">
                  <c:v>1.1059805613066135E-2</c:v>
                </c:pt>
                <c:pt idx="878">
                  <c:v>1.0795802706363E-2</c:v>
                </c:pt>
                <c:pt idx="879">
                  <c:v>1.0537427259746305E-2</c:v>
                </c:pt>
                <c:pt idx="880">
                  <c:v>1.0284577266729711E-2</c:v>
                </c:pt>
                <c:pt idx="881">
                  <c:v>1.0037152117205688E-2</c:v>
                </c:pt>
                <c:pt idx="882">
                  <c:v>9.7950525893841824E-3</c:v>
                </c:pt>
                <c:pt idx="883">
                  <c:v>9.5581808414861909E-3</c:v>
                </c:pt>
                <c:pt idx="884">
                  <c:v>9.3264404032010854E-3</c:v>
                </c:pt>
                <c:pt idx="885">
                  <c:v>9.0997361669167987E-3</c:v>
                </c:pt>
                <c:pt idx="886">
                  <c:v>8.8779743787316037E-3</c:v>
                </c:pt>
                <c:pt idx="887">
                  <c:v>8.6610626292561825E-3</c:v>
                </c:pt>
                <c:pt idx="888">
                  <c:v>8.448909844214628E-3</c:v>
                </c:pt>
                <c:pt idx="889">
                  <c:v>8.2414262748527721E-3</c:v>
                </c:pt>
                <c:pt idx="890">
                  <c:v>8.0385234881622976E-3</c:v>
                </c:pt>
                <c:pt idx="891">
                  <c:v>7.8401143569286468E-3</c:v>
                </c:pt>
                <c:pt idx="892">
                  <c:v>7.6461130496111229E-3</c:v>
                </c:pt>
                <c:pt idx="893">
                  <c:v>7.4564350200628541E-3</c:v>
                </c:pt>
                <c:pt idx="894">
                  <c:v>7.2709969970986875E-3</c:v>
                </c:pt>
                <c:pt idx="895">
                  <c:v>7.0897169739186387E-3</c:v>
                </c:pt>
                <c:pt idx="896">
                  <c:v>6.9125141973944903E-3</c:v>
                </c:pt>
                <c:pt idx="897">
                  <c:v>6.7393091572269768E-3</c:v>
                </c:pt>
                <c:pt idx="898">
                  <c:v>6.570023574981064E-3</c:v>
                </c:pt>
                <c:pt idx="899">
                  <c:v>6.4045803930062525E-3</c:v>
                </c:pt>
                <c:pt idx="900">
                  <c:v>6.2429037632492209E-3</c:v>
                </c:pt>
                <c:pt idx="901">
                  <c:v>6.0849190359656457E-3</c:v>
                </c:pt>
                <c:pt idx="902">
                  <c:v>5.9305527483380135E-3</c:v>
                </c:pt>
                <c:pt idx="903">
                  <c:v>5.779732613006191E-3</c:v>
                </c:pt>
                <c:pt idx="904">
                  <c:v>5.6323875065171954E-3</c:v>
                </c:pt>
                <c:pt idx="905">
                  <c:v>5.4884474577006964E-3</c:v>
                </c:pt>
                <c:pt idx="906">
                  <c:v>5.3478436359764613E-3</c:v>
                </c:pt>
                <c:pt idx="907">
                  <c:v>5.2105083395999922E-3</c:v>
                </c:pt>
                <c:pt idx="908">
                  <c:v>5.076374983852338E-3</c:v>
                </c:pt>
                <c:pt idx="909">
                  <c:v>4.9453780891799588E-3</c:v>
                </c:pt>
                <c:pt idx="910">
                  <c:v>4.817453269290518E-3</c:v>
                </c:pt>
                <c:pt idx="911">
                  <c:v>4.6925372192101484E-3</c:v>
                </c:pt>
                <c:pt idx="912">
                  <c:v>4.5705677033077725E-3</c:v>
                </c:pt>
                <c:pt idx="913">
                  <c:v>4.4514835432918638E-3</c:v>
                </c:pt>
                <c:pt idx="914">
                  <c:v>4.3352246061848388E-3</c:v>
                </c:pt>
                <c:pt idx="915">
                  <c:v>4.2217317922803701E-3</c:v>
                </c:pt>
                <c:pt idx="916">
                  <c:v>4.1109470230884576E-3</c:v>
                </c:pt>
                <c:pt idx="917">
                  <c:v>4.0028132292732697E-3</c:v>
                </c:pt>
                <c:pt idx="918">
                  <c:v>3.8972743385884408E-3</c:v>
                </c:pt>
                <c:pt idx="919">
                  <c:v>3.7942752638145355E-3</c:v>
                </c:pt>
                <c:pt idx="920">
                  <c:v>3.6937618907030936E-3</c:v>
                </c:pt>
                <c:pt idx="921">
                  <c:v>3.5956810659317517E-3</c:v>
                </c:pt>
                <c:pt idx="922">
                  <c:v>3.4999805850746517E-3</c:v>
                </c:pt>
                <c:pt idx="923">
                  <c:v>3.4066091805922951E-3</c:v>
                </c:pt>
                <c:pt idx="924">
                  <c:v>3.3155165098449108E-3</c:v>
                </c:pt>
                <c:pt idx="925">
                  <c:v>3.2266531431331975E-3</c:v>
                </c:pt>
                <c:pt idx="926">
                  <c:v>3.1399705517702798E-3</c:v>
                </c:pt>
                <c:pt idx="927">
                  <c:v>3.0554210961885771E-3</c:v>
                </c:pt>
                <c:pt idx="928">
                  <c:v>2.9729580140850946E-3</c:v>
                </c:pt>
                <c:pt idx="929">
                  <c:v>2.8925354086086512E-3</c:v>
                </c:pt>
                <c:pt idx="930">
                  <c:v>2.8141082365923564E-3</c:v>
                </c:pt>
                <c:pt idx="931">
                  <c:v>2.7376322968346058E-3</c:v>
                </c:pt>
                <c:pt idx="932">
                  <c:v>2.6630642184316648E-3</c:v>
                </c:pt>
                <c:pt idx="933">
                  <c:v>2.5903614491649407E-3</c:v>
                </c:pt>
                <c:pt idx="934">
                  <c:v>2.5194822439457642E-3</c:v>
                </c:pt>
                <c:pt idx="935">
                  <c:v>2.4503856533205685E-3</c:v>
                </c:pt>
                <c:pt idx="936">
                  <c:v>2.3830315120391366E-3</c:v>
                </c:pt>
                <c:pt idx="937">
                  <c:v>2.3173804276884896E-3</c:v>
                </c:pt>
                <c:pt idx="938">
                  <c:v>2.2533937693950054E-3</c:v>
                </c:pt>
                <c:pt idx="939">
                  <c:v>2.1910336565970651E-3</c:v>
                </c:pt>
                <c:pt idx="940">
                  <c:v>2.1302629478906232E-3</c:v>
                </c:pt>
                <c:pt idx="941">
                  <c:v>2.0710452299498566E-3</c:v>
                </c:pt>
                <c:pt idx="942">
                  <c:v>2.0133448065250458E-3</c:v>
                </c:pt>
                <c:pt idx="943">
                  <c:v>1.9571266875196783E-3</c:v>
                </c:pt>
                <c:pt idx="944">
                  <c:v>1.9023565781487427E-3</c:v>
                </c:pt>
                <c:pt idx="945">
                  <c:v>1.8490008681800213E-3</c:v>
                </c:pt>
                <c:pt idx="946">
                  <c:v>1.797026621260167E-3</c:v>
                </c:pt>
                <c:pt idx="947">
                  <c:v>1.7464015643272122E-3</c:v>
                </c:pt>
                <c:pt idx="948">
                  <c:v>1.6970940771111108E-3</c:v>
                </c:pt>
                <c:pt idx="949">
                  <c:v>1.6490731817237899E-3</c:v>
                </c:pt>
                <c:pt idx="950">
                  <c:v>1.6023085323401492E-3</c:v>
                </c:pt>
                <c:pt idx="951">
                  <c:v>1.5567704049713571E-3</c:v>
                </c:pt>
                <c:pt idx="952">
                  <c:v>1.5124296873316597E-3</c:v>
                </c:pt>
                <c:pt idx="953">
                  <c:v>1.4692578687999361E-3</c:v>
                </c:pt>
                <c:pt idx="954">
                  <c:v>1.4272270304770704E-3</c:v>
                </c:pt>
                <c:pt idx="955">
                  <c:v>1.3863098353402027E-3</c:v>
                </c:pt>
                <c:pt idx="956">
                  <c:v>1.3464795184947886E-3</c:v>
                </c:pt>
                <c:pt idx="957">
                  <c:v>1.3077098775253954E-3</c:v>
                </c:pt>
                <c:pt idx="958">
                  <c:v>1.2699752629460183E-3</c:v>
                </c:pt>
                <c:pt idx="959">
                  <c:v>1.2332505687507019E-3</c:v>
                </c:pt>
                <c:pt idx="960">
                  <c:v>1.1975112230651372E-3</c:v>
                </c:pt>
                <c:pt idx="961">
                  <c:v>1.1627331788998674E-3</c:v>
                </c:pt>
                <c:pt idx="962">
                  <c:v>1.1288929050056516E-3</c:v>
                </c:pt>
                <c:pt idx="963">
                  <c:v>1.0959673768314985E-3</c:v>
                </c:pt>
                <c:pt idx="964">
                  <c:v>1.0639340675858079E-3</c:v>
                </c:pt>
                <c:pt idx="965">
                  <c:v>1.0327709394009955E-3</c:v>
                </c:pt>
                <c:pt idx="966">
                  <c:v>1.0024564346019207E-3</c:v>
                </c:pt>
                <c:pt idx="967">
                  <c:v>9.7296946707840629E-4</c:v>
                </c:pt>
                <c:pt idx="968">
                  <c:v>9.4428941376205116E-4</c:v>
                </c:pt>
                <c:pt idx="969">
                  <c:v>9.1639610620749688E-4</c:v>
                </c:pt>
                <c:pt idx="970">
                  <c:v>8.8926982227826613E-4</c:v>
                </c:pt>
                <c:pt idx="971">
                  <c:v>8.6289127793723927E-4</c:v>
                </c:pt>
                <c:pt idx="972">
                  <c:v>8.3724161914177861E-4</c:v>
                </c:pt>
                <c:pt idx="973">
                  <c:v>8.1230241384346643E-4</c:v>
                </c:pt>
                <c:pt idx="974">
                  <c:v>7.8805564409237998E-4</c:v>
                </c:pt>
                <c:pt idx="975">
                  <c:v>7.6448369824579684E-4</c:v>
                </c:pt>
                <c:pt idx="976">
                  <c:v>7.4156936328114429E-4</c:v>
                </c:pt>
                <c:pt idx="977">
                  <c:v>7.1929581721300235E-4</c:v>
                </c:pt>
                <c:pt idx="978">
                  <c:v>6.9764662161391779E-4</c:v>
                </c:pt>
                <c:pt idx="979">
                  <c:v>6.7660571423873819E-4</c:v>
                </c:pt>
                <c:pt idx="980">
                  <c:v>6.5615740175214922E-4</c:v>
                </c:pt>
                <c:pt idx="981">
                  <c:v>6.3628635255905867E-4</c:v>
                </c:pt>
                <c:pt idx="982">
                  <c:v>6.1697758973744367E-4</c:v>
                </c:pt>
                <c:pt idx="983">
                  <c:v>5.9821648407322806E-4</c:v>
                </c:pt>
                <c:pt idx="984">
                  <c:v>5.7998874719673247E-4</c:v>
                </c:pt>
                <c:pt idx="985">
                  <c:v>5.622804248202202E-4</c:v>
                </c:pt>
                <c:pt idx="986">
                  <c:v>5.4507789007601662E-4</c:v>
                </c:pt>
                <c:pt idx="987">
                  <c:v>5.2836783695464997E-4</c:v>
                </c:pt>
                <c:pt idx="988">
                  <c:v>5.1213727384245139E-4</c:v>
                </c:pt>
                <c:pt idx="989">
                  <c:v>4.9637351715801285E-4</c:v>
                </c:pt>
                <c:pt idx="990">
                  <c:v>4.8106418508686534E-4</c:v>
                </c:pt>
                <c:pt idx="991">
                  <c:v>4.6619719141375199E-4</c:v>
                </c:pt>
                <c:pt idx="992">
                  <c:v>4.5176073945179824E-4</c:v>
                </c:pt>
                <c:pt idx="993">
                  <c:v>4.3774331606790691E-4</c:v>
                </c:pt>
                <c:pt idx="994">
                  <c:v>4.2413368580364959E-4</c:v>
                </c:pt>
                <c:pt idx="995">
                  <c:v>4.1092088509092682E-4</c:v>
                </c:pt>
                <c:pt idx="996">
                  <c:v>3.9809421656163629E-4</c:v>
                </c:pt>
                <c:pt idx="997">
                  <c:v>3.8564324345058599E-4</c:v>
                </c:pt>
                <c:pt idx="998">
                  <c:v>3.7355778409085263E-4</c:v>
                </c:pt>
                <c:pt idx="999">
                  <c:v>3.6182790650079137E-4</c:v>
                </c:pt>
              </c:numCache>
            </c:numRef>
          </c:yVal>
          <c:smooth val="0"/>
          <c:extLst>
            <c:ext xmlns:c16="http://schemas.microsoft.com/office/drawing/2014/chart" uri="{C3380CC4-5D6E-409C-BE32-E72D297353CC}">
              <c16:uniqueId val="{00000004-5E1A-40D5-8127-B3ECE46304BC}"/>
            </c:ext>
          </c:extLst>
        </c:ser>
        <c:ser>
          <c:idx val="5"/>
          <c:order val="5"/>
          <c:tx>
            <c:v>GB LSL</c:v>
          </c:tx>
          <c:spPr>
            <a:ln>
              <a:prstDash val="lgDash"/>
            </a:ln>
          </c:spPr>
          <c:marker>
            <c:symbol val="none"/>
          </c:marker>
          <c:dPt>
            <c:idx val="1"/>
            <c:bubble3D val="0"/>
            <c:spPr>
              <a:ln>
                <a:prstDash val="lgDash"/>
              </a:ln>
              <a:effectLst>
                <a:outerShdw blurRad="50800" dist="38100" dir="13500000" algn="br" rotWithShape="0">
                  <a:prstClr val="black">
                    <a:alpha val="40000"/>
                  </a:prstClr>
                </a:outerShdw>
              </a:effectLst>
            </c:spPr>
            <c:extLst>
              <c:ext xmlns:c16="http://schemas.microsoft.com/office/drawing/2014/chart" uri="{C3380CC4-5D6E-409C-BE32-E72D297353CC}">
                <c16:uniqueId val="{00000006-5E1A-40D5-8127-B3ECE46304BC}"/>
              </c:ext>
            </c:extLst>
          </c:dPt>
          <c:xVal>
            <c:numRef>
              <c:f>('Risk PFA'!$D$42,'Risk PFA'!$D$42)</c:f>
              <c:numCache>
                <c:formatCode>0.000</c:formatCode>
                <c:ptCount val="2"/>
                <c:pt idx="0">
                  <c:v>9998.7637763518815</c:v>
                </c:pt>
                <c:pt idx="1">
                  <c:v>9998.7637763518815</c:v>
                </c:pt>
              </c:numCache>
            </c:numRef>
          </c:xVal>
          <c:yVal>
            <c:numRef>
              <c:f>'Risk PFA'!$J$137:$J$138</c:f>
              <c:numCache>
                <c:formatCode>General</c:formatCode>
                <c:ptCount val="2"/>
                <c:pt idx="0">
                  <c:v>0</c:v>
                </c:pt>
                <c:pt idx="1">
                  <c:v>1.0446586017130735</c:v>
                </c:pt>
              </c:numCache>
            </c:numRef>
          </c:yVal>
          <c:smooth val="0"/>
          <c:extLst>
            <c:ext xmlns:c16="http://schemas.microsoft.com/office/drawing/2014/chart" uri="{C3380CC4-5D6E-409C-BE32-E72D297353CC}">
              <c16:uniqueId val="{00000007-5E1A-40D5-8127-B3ECE46304BC}"/>
            </c:ext>
          </c:extLst>
        </c:ser>
        <c:ser>
          <c:idx val="6"/>
          <c:order val="6"/>
          <c:tx>
            <c:v>GB USL</c:v>
          </c:tx>
          <c:spPr>
            <a:ln>
              <a:prstDash val="lgDash"/>
            </a:ln>
            <a:effectLst>
              <a:outerShdw blurRad="50800" dist="38100" dir="18900000" algn="bl" rotWithShape="0">
                <a:prstClr val="black">
                  <a:alpha val="40000"/>
                </a:prstClr>
              </a:outerShdw>
            </a:effectLst>
          </c:spPr>
          <c:marker>
            <c:symbol val="none"/>
          </c:marker>
          <c:dPt>
            <c:idx val="1"/>
            <c:bubble3D val="0"/>
            <c:extLst>
              <c:ext xmlns:c16="http://schemas.microsoft.com/office/drawing/2014/chart" uri="{C3380CC4-5D6E-409C-BE32-E72D297353CC}">
                <c16:uniqueId val="{00000008-5E1A-40D5-8127-B3ECE46304BC}"/>
              </c:ext>
            </c:extLst>
          </c:dPt>
          <c:xVal>
            <c:numRef>
              <c:f>('Risk PFA'!$D$43,'Risk PFA'!$D$43)</c:f>
              <c:numCache>
                <c:formatCode>0.000</c:formatCode>
                <c:ptCount val="2"/>
                <c:pt idx="0">
                  <c:v>10001.236223648119</c:v>
                </c:pt>
                <c:pt idx="1">
                  <c:v>10001.236223648119</c:v>
                </c:pt>
              </c:numCache>
            </c:numRef>
          </c:xVal>
          <c:yVal>
            <c:numRef>
              <c:f>'Risk PFA'!$J$137:$J$138</c:f>
              <c:numCache>
                <c:formatCode>General</c:formatCode>
                <c:ptCount val="2"/>
                <c:pt idx="0">
                  <c:v>0</c:v>
                </c:pt>
                <c:pt idx="1">
                  <c:v>1.0446586017130735</c:v>
                </c:pt>
              </c:numCache>
            </c:numRef>
          </c:yVal>
          <c:smooth val="0"/>
          <c:extLst>
            <c:ext xmlns:c16="http://schemas.microsoft.com/office/drawing/2014/chart" uri="{C3380CC4-5D6E-409C-BE32-E72D297353CC}">
              <c16:uniqueId val="{00000009-5E1A-40D5-8127-B3ECE46304BC}"/>
            </c:ext>
          </c:extLst>
        </c:ser>
        <c:dLbls>
          <c:showLegendKey val="0"/>
          <c:showVal val="0"/>
          <c:showCatName val="0"/>
          <c:showSerName val="0"/>
          <c:showPercent val="0"/>
          <c:showBubbleSize val="0"/>
        </c:dLbls>
        <c:axId val="387867728"/>
        <c:axId val="387869296"/>
      </c:scatterChart>
      <c:valAx>
        <c:axId val="387867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387869296"/>
        <c:crosses val="autoZero"/>
        <c:crossBetween val="midCat"/>
      </c:valAx>
      <c:valAx>
        <c:axId val="387869296"/>
        <c:scaling>
          <c:orientation val="minMax"/>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387867728"/>
        <c:crosses val="autoZero"/>
        <c:crossBetween val="midCat"/>
      </c:valAx>
      <c:spPr>
        <a:solidFill>
          <a:srgbClr val="FFFF99"/>
        </a:solidFill>
        <a:ln w="12700">
          <a:solidFill>
            <a:srgbClr val="808080"/>
          </a:solidFill>
          <a:prstDash val="solid"/>
        </a:ln>
        <a:effectLst>
          <a:glow rad="139700">
            <a:schemeClr val="accent4">
              <a:satMod val="175000"/>
              <a:alpha val="40000"/>
            </a:schemeClr>
          </a:glow>
        </a:effectLst>
        <a:scene3d>
          <a:camera prst="orthographicFront"/>
          <a:lightRig rig="threePt" dir="t"/>
        </a:scene3d>
        <a:sp3d/>
      </c:spPr>
    </c:plotArea>
    <c:legend>
      <c:legendPos val="r"/>
      <c:layout>
        <c:manualLayout>
          <c:xMode val="edge"/>
          <c:yMode val="edge"/>
          <c:x val="1.4381185039165703E-3"/>
          <c:y val="0.92176717659309804"/>
          <c:w val="0.99356911934402747"/>
          <c:h val="7.8232748080402995E-2"/>
        </c:manualLayout>
      </c:layout>
      <c:overlay val="0"/>
      <c:spPr>
        <a:solidFill>
          <a:srgbClr val="FFFFFF"/>
        </a:solidFill>
        <a:ln w="3175">
          <a:solidFill>
            <a:srgbClr val="000000"/>
          </a:solidFill>
          <a:prstDash val="solid"/>
        </a:ln>
      </c:spPr>
      <c:txPr>
        <a:bodyPr/>
        <a:lstStyle/>
        <a:p>
          <a:pPr>
            <a:defRPr sz="7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en-US" b="1">
                <a:solidFill>
                  <a:srgbClr val="FFFF00"/>
                </a:solidFill>
              </a:rPr>
              <a:t>Resolution/Repeatability Effects on TUR</a:t>
            </a:r>
          </a:p>
        </c:rich>
      </c:tx>
      <c:overlay val="0"/>
      <c:spPr>
        <a:solidFill>
          <a:schemeClr val="tx1">
            <a:lumMod val="65000"/>
            <a:lumOff val="35000"/>
          </a:schemeClr>
        </a:solidFill>
        <a:ln>
          <a:noFill/>
        </a:ln>
        <a:effectLst/>
      </c:spPr>
      <c:txPr>
        <a:bodyPr rot="0" spcFirstLastPara="1" vertOverflow="ellipsis" vert="horz" wrap="square" anchor="ctr" anchorCtr="1"/>
        <a:lstStyle/>
        <a:p>
          <a:pPr>
            <a:defRPr lang="en-US" sz="12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4.5035285574893918E-2"/>
          <c:y val="0.15163198030330258"/>
          <c:w val="0.92422504103413583"/>
          <c:h val="0.61163399984179068"/>
        </c:manualLayout>
      </c:layout>
      <c:lineChart>
        <c:grouping val="standard"/>
        <c:varyColors val="0"/>
        <c:ser>
          <c:idx val="0"/>
          <c:order val="0"/>
          <c:tx>
            <c:strRef>
              <c:f>'Risk PFA'!$G$51</c:f>
              <c:strCache>
                <c:ptCount val="1"/>
                <c:pt idx="0">
                  <c:v>Res UUT</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val>
            <c:numRef>
              <c:f>'Risk PFA'!$G$52:$G$67</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mooth val="0"/>
          <c:extLst>
            <c:ext xmlns:c16="http://schemas.microsoft.com/office/drawing/2014/chart" uri="{C3380CC4-5D6E-409C-BE32-E72D297353CC}">
              <c16:uniqueId val="{00000000-85DA-4BC0-B088-1AC9C01DF101}"/>
            </c:ext>
          </c:extLst>
        </c:ser>
        <c:ser>
          <c:idx val="1"/>
          <c:order val="1"/>
          <c:tx>
            <c:strRef>
              <c:f>'Risk PFA'!$L$51</c:f>
              <c:strCache>
                <c:ptCount val="1"/>
                <c:pt idx="0">
                  <c:v>TUR</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val>
            <c:numRef>
              <c:f>'Risk PFA'!$L$52:$L$67</c:f>
              <c:numCache>
                <c:formatCode>0.000</c:formatCode>
                <c:ptCount val="16"/>
                <c:pt idx="0">
                  <c:v>3.4638701149263613</c:v>
                </c:pt>
                <c:pt idx="1">
                  <c:v>3.4131835356803295</c:v>
                </c:pt>
                <c:pt idx="2">
                  <c:v>3.2731826234214618</c:v>
                </c:pt>
                <c:pt idx="3">
                  <c:v>2.6185707883904747</c:v>
                </c:pt>
                <c:pt idx="4">
                  <c:v>1.732038105257478</c:v>
                </c:pt>
                <c:pt idx="5">
                  <c:v>1.244337323659233</c:v>
                </c:pt>
                <c:pt idx="6">
                  <c:v>0.96076675482181928</c:v>
                </c:pt>
                <c:pt idx="7">
                  <c:v>0.77948260517433254</c:v>
                </c:pt>
                <c:pt idx="8">
                  <c:v>0.65465298484116252</c:v>
                </c:pt>
                <c:pt idx="9">
                  <c:v>0.56380874475335196</c:v>
                </c:pt>
                <c:pt idx="10">
                  <c:v>0.49487136303857776</c:v>
                </c:pt>
                <c:pt idx="11">
                  <c:v>0.44083080560064519</c:v>
                </c:pt>
                <c:pt idx="12">
                  <c:v>0.39735955374369936</c:v>
                </c:pt>
                <c:pt idx="13">
                  <c:v>0.19966747823259415</c:v>
                </c:pt>
                <c:pt idx="14">
                  <c:v>0.13323467172357303</c:v>
                </c:pt>
                <c:pt idx="15">
                  <c:v>9.9958356915393481E-2</c:v>
                </c:pt>
              </c:numCache>
            </c:numRef>
          </c:val>
          <c:smooth val="0"/>
          <c:extLst>
            <c:ext xmlns:c16="http://schemas.microsoft.com/office/drawing/2014/chart" uri="{C3380CC4-5D6E-409C-BE32-E72D297353CC}">
              <c16:uniqueId val="{00000001-85DA-4BC0-B088-1AC9C01DF101}"/>
            </c:ext>
          </c:extLst>
        </c:ser>
        <c:ser>
          <c:idx val="2"/>
          <c:order val="2"/>
          <c:tx>
            <c:strRef>
              <c:f>'Risk PFA'!$H$51</c:f>
              <c:strCache>
                <c:ptCount val="1"/>
                <c:pt idx="0">
                  <c:v>Rep UUT</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'Risk PFA'!$H$52:$H$67</c:f>
              <c:numCache>
                <c:formatCode>0.000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2-85DA-4BC0-B088-1AC9C01DF101}"/>
            </c:ext>
          </c:extLst>
        </c:ser>
        <c:dLbls>
          <c:showLegendKey val="0"/>
          <c:showVal val="0"/>
          <c:showCatName val="0"/>
          <c:showSerName val="0"/>
          <c:showPercent val="0"/>
          <c:showBubbleSize val="0"/>
        </c:dLbls>
        <c:smooth val="0"/>
        <c:axId val="1660199951"/>
        <c:axId val="1813501919"/>
      </c:lineChart>
      <c:catAx>
        <c:axId val="1660199951"/>
        <c:scaling>
          <c:orientation val="minMax"/>
        </c:scaling>
        <c:delete val="0"/>
        <c:axPos val="b"/>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lang="en-US" sz="1000" b="1" i="0" u="none" strike="noStrike" kern="1200" baseline="0">
                <a:solidFill>
                  <a:srgbClr val="FFFF00"/>
                </a:solidFill>
                <a:latin typeface="+mn-lt"/>
                <a:ea typeface="+mn-ea"/>
                <a:cs typeface="+mn-cs"/>
              </a:defRPr>
            </a:pPr>
            <a:endParaRPr lang="en-US"/>
          </a:p>
        </c:txPr>
        <c:crossAx val="1813501919"/>
        <c:crosses val="autoZero"/>
        <c:auto val="1"/>
        <c:lblAlgn val="ctr"/>
        <c:lblOffset val="100"/>
        <c:noMultiLvlLbl val="0"/>
      </c:catAx>
      <c:valAx>
        <c:axId val="1813501919"/>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1000" b="1" i="0" u="none" strike="noStrike" kern="1200" baseline="0">
                <a:solidFill>
                  <a:srgbClr val="FFFF00"/>
                </a:solidFill>
                <a:latin typeface="+mn-lt"/>
                <a:ea typeface="+mn-ea"/>
                <a:cs typeface="+mn-cs"/>
              </a:defRPr>
            </a:pPr>
            <a:endParaRPr lang="en-US"/>
          </a:p>
        </c:txPr>
        <c:crossAx val="1660199951"/>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lang="en-US" sz="1000" b="1" i="0" u="none" strike="noStrike" kern="1200" baseline="0">
                <a:solidFill>
                  <a:srgbClr val="FFFF00"/>
                </a:solidFill>
                <a:latin typeface="+mn-lt"/>
                <a:ea typeface="+mn-ea"/>
                <a:cs typeface="+mn-cs"/>
              </a:defRPr>
            </a:pPr>
            <a:endParaRPr lang="en-US"/>
          </a:p>
        </c:txPr>
      </c:dTable>
      <c:spPr>
        <a:gradFill>
          <a:gsLst>
            <a:gs pos="0">
              <a:schemeClr val="accent1">
                <a:lumMod val="5000"/>
                <a:lumOff val="95000"/>
              </a:schemeClr>
            </a:gs>
            <a:gs pos="74000">
              <a:schemeClr val="accent1">
                <a:lumMod val="45000"/>
                <a:lumOff val="55000"/>
              </a:schemeClr>
            </a:gs>
            <a:gs pos="83000">
              <a:schemeClr val="accent2">
                <a:lumMod val="20000"/>
                <a:lumOff val="80000"/>
              </a:schemeClr>
            </a:gs>
            <a:gs pos="100000">
              <a:schemeClr val="accent1">
                <a:lumMod val="30000"/>
                <a:lumOff val="70000"/>
              </a:schemeClr>
            </a:gs>
          </a:gsLst>
          <a:lin ang="5400000" scaled="1"/>
        </a:gradFill>
        <a:ln>
          <a:noFill/>
        </a:ln>
        <a:effectLst/>
      </c:spPr>
    </c:plotArea>
    <c:legend>
      <c:legendPos val="b"/>
      <c:layout>
        <c:manualLayout>
          <c:xMode val="edge"/>
          <c:yMode val="edge"/>
          <c:x val="0.33787037206265236"/>
          <c:y val="7.7585183146669207E-2"/>
          <c:w val="0.33832659589728081"/>
          <c:h val="3.7308397927002558E-2"/>
        </c:manualLayout>
      </c:layout>
      <c:overlay val="0"/>
      <c:spPr>
        <a:solidFill>
          <a:schemeClr val="tx1">
            <a:lumMod val="65000"/>
            <a:lumOff val="35000"/>
          </a:schemeClr>
        </a:solidFill>
        <a:ln>
          <a:noFill/>
        </a:ln>
        <a:effectLst/>
      </c:spPr>
      <c:txPr>
        <a:bodyPr rot="0" spcFirstLastPara="1" vertOverflow="ellipsis" vert="horz" wrap="square" anchor="ctr" anchorCtr="1"/>
        <a:lstStyle/>
        <a:p>
          <a:pPr>
            <a:defRPr lang="en-US" sz="1000" b="1" i="0" u="none" strike="noStrike" kern="1200" baseline="0">
              <a:solidFill>
                <a:srgbClr val="FFFF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lang="en-US" sz="1000" b="0" i="0" u="none" strike="noStrike" kern="1200" baseline="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en-US" b="1">
                <a:solidFill>
                  <a:srgbClr val="FFFF00"/>
                </a:solidFill>
              </a:rPr>
              <a:t>TUR/Cpk</a:t>
            </a:r>
          </a:p>
          <a:p>
            <a:pPr>
              <a:defRPr b="1">
                <a:solidFill>
                  <a:srgbClr val="FFFF00"/>
                </a:solidFill>
              </a:defRPr>
            </a:pPr>
            <a:r>
              <a:rPr lang="en-US" b="1">
                <a:solidFill>
                  <a:srgbClr val="FFFF00"/>
                </a:solidFill>
              </a:rPr>
              <a:t> </a:t>
            </a:r>
          </a:p>
        </c:rich>
      </c:tx>
      <c:layout>
        <c:manualLayout>
          <c:xMode val="edge"/>
          <c:yMode val="edge"/>
          <c:x val="0.4323551975905211"/>
          <c:y val="2.4796591477457067E-2"/>
        </c:manualLayout>
      </c:layout>
      <c:overlay val="0"/>
      <c:spPr>
        <a:noFill/>
        <a:ln>
          <a:noFill/>
        </a:ln>
        <a:effectLst/>
      </c:spPr>
      <c:txPr>
        <a:bodyPr rot="0" spcFirstLastPara="1" vertOverflow="ellipsis" vert="horz" wrap="square" anchor="ctr" anchorCtr="1"/>
        <a:lstStyle/>
        <a:p>
          <a:pPr>
            <a:defRPr lang="en-US" sz="12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4.5035285574893918E-2"/>
          <c:y val="0.15163198030330258"/>
          <c:w val="0.92422504103413583"/>
          <c:h val="0.61163399984179068"/>
        </c:manualLayout>
      </c:layout>
      <c:lineChart>
        <c:grouping val="standard"/>
        <c:varyColors val="0"/>
        <c:ser>
          <c:idx val="0"/>
          <c:order val="0"/>
          <c:tx>
            <c:strRef>
              <c:f>'Risk PFA'!$L$51</c:f>
              <c:strCache>
                <c:ptCount val="1"/>
                <c:pt idx="0">
                  <c:v>TUR</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val>
            <c:numRef>
              <c:f>'Risk PFA'!$L$52:$L$67</c:f>
              <c:numCache>
                <c:formatCode>0.000</c:formatCode>
                <c:ptCount val="16"/>
                <c:pt idx="0">
                  <c:v>3.4638701149263613</c:v>
                </c:pt>
                <c:pt idx="1">
                  <c:v>3.4131835356803295</c:v>
                </c:pt>
                <c:pt idx="2">
                  <c:v>3.2731826234214618</c:v>
                </c:pt>
                <c:pt idx="3">
                  <c:v>2.6185707883904747</c:v>
                </c:pt>
                <c:pt idx="4">
                  <c:v>1.732038105257478</c:v>
                </c:pt>
                <c:pt idx="5">
                  <c:v>1.244337323659233</c:v>
                </c:pt>
                <c:pt idx="6">
                  <c:v>0.96076675482181928</c:v>
                </c:pt>
                <c:pt idx="7">
                  <c:v>0.77948260517433254</c:v>
                </c:pt>
                <c:pt idx="8">
                  <c:v>0.65465298484116252</c:v>
                </c:pt>
                <c:pt idx="9">
                  <c:v>0.56380874475335196</c:v>
                </c:pt>
                <c:pt idx="10">
                  <c:v>0.49487136303857776</c:v>
                </c:pt>
                <c:pt idx="11">
                  <c:v>0.44083080560064519</c:v>
                </c:pt>
                <c:pt idx="12">
                  <c:v>0.39735955374369936</c:v>
                </c:pt>
                <c:pt idx="13">
                  <c:v>0.19966747823259415</c:v>
                </c:pt>
                <c:pt idx="14">
                  <c:v>0.13323467172357303</c:v>
                </c:pt>
                <c:pt idx="15">
                  <c:v>9.9958356915393481E-2</c:v>
                </c:pt>
              </c:numCache>
            </c:numRef>
          </c:val>
          <c:smooth val="0"/>
          <c:extLst>
            <c:ext xmlns:c16="http://schemas.microsoft.com/office/drawing/2014/chart" uri="{C3380CC4-5D6E-409C-BE32-E72D297353CC}">
              <c16:uniqueId val="{00000000-A01F-4114-B46F-4FD1611ED00A}"/>
            </c:ext>
          </c:extLst>
        </c:ser>
        <c:ser>
          <c:idx val="2"/>
          <c:order val="2"/>
          <c:tx>
            <c:strRef>
              <c:f>'Risk PFA'!$M$51</c:f>
              <c:strCache>
                <c:ptCount val="1"/>
                <c:pt idx="0">
                  <c:v>CpK</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'Risk PFA'!$M$52:$M$67</c:f>
              <c:numCache>
                <c:formatCode>0.0</c:formatCode>
                <c:ptCount val="16"/>
                <c:pt idx="0">
                  <c:v>3.4638658822561346</c:v>
                </c:pt>
                <c:pt idx="1">
                  <c:v>3.4131793649464828</c:v>
                </c:pt>
                <c:pt idx="2">
                  <c:v>3.2731786237614924</c:v>
                </c:pt>
                <c:pt idx="3">
                  <c:v>2.6185675886323301</c:v>
                </c:pt>
                <c:pt idx="4">
                  <c:v>1.7320359887964456</c:v>
                </c:pt>
                <c:pt idx="5">
                  <c:v>1.2443358031433456</c:v>
                </c:pt>
                <c:pt idx="6">
                  <c:v>0.9607655808145088</c:v>
                </c:pt>
                <c:pt idx="7">
                  <c:v>0.77948165268688197</c:v>
                </c:pt>
                <c:pt idx="8">
                  <c:v>0.65465218488905519</c:v>
                </c:pt>
                <c:pt idx="9">
                  <c:v>0.56380805580821014</c:v>
                </c:pt>
                <c:pt idx="10">
                  <c:v>0.49487075833135291</c:v>
                </c:pt>
                <c:pt idx="11">
                  <c:v>0.44083026692818811</c:v>
                </c:pt>
                <c:pt idx="12">
                  <c:v>0.39735906819086497</c:v>
                </c:pt>
                <c:pt idx="13">
                  <c:v>0.19966723424925692</c:v>
                </c:pt>
                <c:pt idx="14">
                  <c:v>0.13323450891769131</c:v>
                </c:pt>
                <c:pt idx="15">
                  <c:v>9.9958234771448357E-2</c:v>
                </c:pt>
              </c:numCache>
            </c:numRef>
          </c:val>
          <c:smooth val="0"/>
          <c:extLst>
            <c:ext xmlns:c16="http://schemas.microsoft.com/office/drawing/2014/chart" uri="{C3380CC4-5D6E-409C-BE32-E72D297353CC}">
              <c16:uniqueId val="{00000001-A01F-4114-B46F-4FD1611ED00A}"/>
            </c:ext>
          </c:extLst>
        </c:ser>
        <c:dLbls>
          <c:showLegendKey val="0"/>
          <c:showVal val="0"/>
          <c:showCatName val="0"/>
          <c:showSerName val="0"/>
          <c:showPercent val="0"/>
          <c:showBubbleSize val="0"/>
        </c:dLbls>
        <c:smooth val="0"/>
        <c:axId val="1660199951"/>
        <c:axId val="1813501919"/>
        <c:extLst>
          <c:ext xmlns:c15="http://schemas.microsoft.com/office/drawing/2012/chart" uri="{02D57815-91ED-43cb-92C2-25804820EDAC}">
            <c15:filteredLineSeries>
              <c15:ser>
                <c:idx val="1"/>
                <c:order val="1"/>
                <c:tx>
                  <c:strRef>
                    <c:extLst>
                      <c:ext uri="{02D57815-91ED-43cb-92C2-25804820EDAC}">
                        <c15:formulaRef>
                          <c15:sqref>'Risk PFA'!$N$51</c15:sqref>
                        </c15:formulaRef>
                      </c:ext>
                    </c:extLst>
                    <c:strCache>
                      <c:ptCount val="1"/>
                      <c:pt idx="0">
                        <c:v>TAR </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val>
                  <c:numRef>
                    <c:extLst>
                      <c:ext uri="{02D57815-91ED-43cb-92C2-25804820EDAC}">
                        <c15:formulaRef>
                          <c15:sqref>'Risk PFA'!$N$52:$N$67</c15:sqref>
                        </c15:formulaRef>
                      </c:ext>
                    </c:extLst>
                    <c:numCache>
                      <c:formatCode>0.0</c:formatCode>
                      <c:ptCount val="16"/>
                      <c:pt idx="0">
                        <c:v>400.00000000000006</c:v>
                      </c:pt>
                      <c:pt idx="1">
                        <c:v>20</c:v>
                      </c:pt>
                      <c:pt idx="2">
                        <c:v>10</c:v>
                      </c:pt>
                      <c:pt idx="3">
                        <c:v>4</c:v>
                      </c:pt>
                      <c:pt idx="4">
                        <c:v>2</c:v>
                      </c:pt>
                      <c:pt idx="5">
                        <c:v>1.3333333333333335</c:v>
                      </c:pt>
                      <c:pt idx="6">
                        <c:v>1</c:v>
                      </c:pt>
                      <c:pt idx="7">
                        <c:v>0.8</c:v>
                      </c:pt>
                      <c:pt idx="8">
                        <c:v>0.66666666666666674</c:v>
                      </c:pt>
                      <c:pt idx="9">
                        <c:v>0.57142857142857151</c:v>
                      </c:pt>
                      <c:pt idx="10">
                        <c:v>0.5</c:v>
                      </c:pt>
                      <c:pt idx="11">
                        <c:v>0.44444444444444448</c:v>
                      </c:pt>
                      <c:pt idx="12">
                        <c:v>0.4</c:v>
                      </c:pt>
                      <c:pt idx="13">
                        <c:v>0.2</c:v>
                      </c:pt>
                      <c:pt idx="14">
                        <c:v>0.13333333333333333</c:v>
                      </c:pt>
                      <c:pt idx="15">
                        <c:v>0.1</c:v>
                      </c:pt>
                    </c:numCache>
                  </c:numRef>
                </c:val>
                <c:smooth val="0"/>
                <c:extLst>
                  <c:ext xmlns:c16="http://schemas.microsoft.com/office/drawing/2014/chart" uri="{C3380CC4-5D6E-409C-BE32-E72D297353CC}">
                    <c16:uniqueId val="{00000002-A01F-4114-B46F-4FD1611ED00A}"/>
                  </c:ext>
                </c:extLst>
              </c15:ser>
            </c15:filteredLineSeries>
          </c:ext>
        </c:extLst>
      </c:lineChart>
      <c:catAx>
        <c:axId val="1660199951"/>
        <c:scaling>
          <c:orientation val="minMax"/>
        </c:scaling>
        <c:delete val="0"/>
        <c:axPos val="b"/>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lang="en-US" sz="1000" b="1" i="0" u="none" strike="noStrike" kern="1200" baseline="0">
                <a:solidFill>
                  <a:srgbClr val="FFFF00"/>
                </a:solidFill>
                <a:latin typeface="+mn-lt"/>
                <a:ea typeface="+mn-ea"/>
                <a:cs typeface="+mn-cs"/>
              </a:defRPr>
            </a:pPr>
            <a:endParaRPr lang="en-US"/>
          </a:p>
        </c:txPr>
        <c:crossAx val="1813501919"/>
        <c:crosses val="autoZero"/>
        <c:auto val="1"/>
        <c:lblAlgn val="ctr"/>
        <c:lblOffset val="100"/>
        <c:noMultiLvlLbl val="0"/>
      </c:catAx>
      <c:valAx>
        <c:axId val="1813501919"/>
        <c:scaling>
          <c:orientation val="minMax"/>
        </c:scaling>
        <c:delete val="0"/>
        <c:axPos val="l"/>
        <c:majorGridlines>
          <c:spPr>
            <a:ln w="9525" cap="flat" cmpd="sng" algn="ctr">
              <a:solidFill>
                <a:schemeClr val="lt1">
                  <a:lumMod val="95000"/>
                  <a:alpha val="1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1" i="0" u="none" strike="noStrike" kern="1200" baseline="0">
                <a:solidFill>
                  <a:srgbClr val="FFFF00"/>
                </a:solidFill>
                <a:latin typeface="+mn-lt"/>
                <a:ea typeface="+mn-ea"/>
                <a:cs typeface="+mn-cs"/>
              </a:defRPr>
            </a:pPr>
            <a:endParaRPr lang="en-US"/>
          </a:p>
        </c:txPr>
        <c:crossAx val="1660199951"/>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lang="en-US" sz="1000" b="1" i="0" u="none" strike="noStrike" kern="1200" baseline="0">
                <a:solidFill>
                  <a:srgbClr val="FFFF00"/>
                </a:solidFill>
                <a:latin typeface="+mn-lt"/>
                <a:ea typeface="+mn-ea"/>
                <a:cs typeface="+mn-cs"/>
              </a:defRPr>
            </a:pPr>
            <a:endParaRPr lang="en-US"/>
          </a:p>
        </c:txPr>
      </c:dTable>
      <c:spPr>
        <a:gradFill>
          <a:gsLst>
            <a:gs pos="0">
              <a:schemeClr val="accent1">
                <a:lumMod val="5000"/>
                <a:lumOff val="95000"/>
              </a:schemeClr>
            </a:gs>
            <a:gs pos="74000">
              <a:schemeClr val="accent1">
                <a:lumMod val="45000"/>
                <a:lumOff val="55000"/>
              </a:schemeClr>
            </a:gs>
            <a:gs pos="83000">
              <a:schemeClr val="accent2">
                <a:lumMod val="20000"/>
                <a:lumOff val="80000"/>
              </a:schemeClr>
            </a:gs>
            <a:gs pos="100000">
              <a:schemeClr val="accent1">
                <a:lumMod val="30000"/>
                <a:lumOff val="70000"/>
              </a:schemeClr>
            </a:gs>
          </a:gsLst>
          <a:lin ang="5400000" scaled="1"/>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lang="en-US" sz="1000" b="0" i="0" u="none" strike="noStrike" kern="1200" baseline="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437556028408804E-2"/>
          <c:y val="6.6666827418083094E-2"/>
          <c:w val="0.88281317353300004"/>
          <c:h val="0.74814995213626601"/>
        </c:manualLayout>
      </c:layout>
      <c:scatterChart>
        <c:scatterStyle val="lineMarker"/>
        <c:varyColors val="0"/>
        <c:ser>
          <c:idx val="1"/>
          <c:order val="0"/>
          <c:tx>
            <c:strRef>
              <c:f>'Risk PFA'!$I$136</c:f>
              <c:strCache>
                <c:ptCount val="1"/>
                <c:pt idx="0">
                  <c:v>MV</c:v>
                </c:pt>
              </c:strCache>
            </c:strRef>
          </c:tx>
          <c:spPr>
            <a:ln>
              <a:solidFill>
                <a:schemeClr val="accent4">
                  <a:lumMod val="50000"/>
                </a:schemeClr>
              </a:solidFill>
            </a:ln>
          </c:spPr>
          <c:marker>
            <c:symbol val="none"/>
          </c:marker>
          <c:xVal>
            <c:numRef>
              <c:f>'Risk PFA'!$I$137:$I$138</c:f>
              <c:numCache>
                <c:formatCode>General</c:formatCode>
                <c:ptCount val="2"/>
                <c:pt idx="0">
                  <c:v>10000</c:v>
                </c:pt>
                <c:pt idx="1">
                  <c:v>10000</c:v>
                </c:pt>
              </c:numCache>
            </c:numRef>
          </c:xVal>
          <c:yVal>
            <c:numRef>
              <c:f>'Risk PFA'!$J$137:$J$138</c:f>
              <c:numCache>
                <c:formatCode>General</c:formatCode>
                <c:ptCount val="2"/>
                <c:pt idx="0">
                  <c:v>0</c:v>
                </c:pt>
                <c:pt idx="1">
                  <c:v>1.0446586017130735</c:v>
                </c:pt>
              </c:numCache>
            </c:numRef>
          </c:yVal>
          <c:smooth val="0"/>
          <c:extLst>
            <c:ext xmlns:c16="http://schemas.microsoft.com/office/drawing/2014/chart" uri="{C3380CC4-5D6E-409C-BE32-E72D297353CC}">
              <c16:uniqueId val="{00000000-0F86-4B83-9D8A-FDB402F585AC}"/>
            </c:ext>
          </c:extLst>
        </c:ser>
        <c:ser>
          <c:idx val="2"/>
          <c:order val="1"/>
          <c:tx>
            <c:strRef>
              <c:f>'Risk PFA'!$G$136</c:f>
              <c:strCache>
                <c:ptCount val="1"/>
                <c:pt idx="0">
                  <c:v>LSL</c:v>
                </c:pt>
              </c:strCache>
            </c:strRef>
          </c:tx>
          <c:marker>
            <c:symbol val="none"/>
          </c:marker>
          <c:xVal>
            <c:numRef>
              <c:f>'Risk PFA'!$G$137:$G$138</c:f>
              <c:numCache>
                <c:formatCode>General</c:formatCode>
                <c:ptCount val="2"/>
                <c:pt idx="0">
                  <c:v>9998</c:v>
                </c:pt>
                <c:pt idx="1">
                  <c:v>9998</c:v>
                </c:pt>
              </c:numCache>
            </c:numRef>
          </c:xVal>
          <c:yVal>
            <c:numRef>
              <c:f>'Risk PFA'!$J$137:$J$138</c:f>
              <c:numCache>
                <c:formatCode>General</c:formatCode>
                <c:ptCount val="2"/>
                <c:pt idx="0">
                  <c:v>0</c:v>
                </c:pt>
                <c:pt idx="1">
                  <c:v>1.0446586017130735</c:v>
                </c:pt>
              </c:numCache>
            </c:numRef>
          </c:yVal>
          <c:smooth val="0"/>
          <c:extLst>
            <c:ext xmlns:c16="http://schemas.microsoft.com/office/drawing/2014/chart" uri="{C3380CC4-5D6E-409C-BE32-E72D297353CC}">
              <c16:uniqueId val="{00000001-0F86-4B83-9D8A-FDB402F585AC}"/>
            </c:ext>
          </c:extLst>
        </c:ser>
        <c:ser>
          <c:idx val="3"/>
          <c:order val="2"/>
          <c:tx>
            <c:strRef>
              <c:f>'Risk PFA'!$F$136</c:f>
              <c:strCache>
                <c:ptCount val="1"/>
                <c:pt idx="0">
                  <c:v>Nominal Value</c:v>
                </c:pt>
              </c:strCache>
            </c:strRef>
          </c:tx>
          <c:marker>
            <c:symbol val="none"/>
          </c:marker>
          <c:xVal>
            <c:numRef>
              <c:f>'Risk PFA'!$F$137:$F$138</c:f>
              <c:numCache>
                <c:formatCode>General</c:formatCode>
                <c:ptCount val="2"/>
                <c:pt idx="0">
                  <c:v>10000</c:v>
                </c:pt>
                <c:pt idx="1">
                  <c:v>10000</c:v>
                </c:pt>
              </c:numCache>
            </c:numRef>
          </c:xVal>
          <c:yVal>
            <c:numRef>
              <c:f>'Risk PFA'!$J$137:$J$138</c:f>
              <c:numCache>
                <c:formatCode>General</c:formatCode>
                <c:ptCount val="2"/>
                <c:pt idx="0">
                  <c:v>0</c:v>
                </c:pt>
                <c:pt idx="1">
                  <c:v>1.0446586017130735</c:v>
                </c:pt>
              </c:numCache>
            </c:numRef>
          </c:yVal>
          <c:smooth val="0"/>
          <c:extLst>
            <c:ext xmlns:c16="http://schemas.microsoft.com/office/drawing/2014/chart" uri="{C3380CC4-5D6E-409C-BE32-E72D297353CC}">
              <c16:uniqueId val="{00000002-0F86-4B83-9D8A-FDB402F585AC}"/>
            </c:ext>
          </c:extLst>
        </c:ser>
        <c:ser>
          <c:idx val="4"/>
          <c:order val="3"/>
          <c:tx>
            <c:strRef>
              <c:f>'Risk PFA'!$H$136</c:f>
              <c:strCache>
                <c:ptCount val="1"/>
                <c:pt idx="0">
                  <c:v>USL</c:v>
                </c:pt>
              </c:strCache>
            </c:strRef>
          </c:tx>
          <c:marker>
            <c:symbol val="none"/>
          </c:marker>
          <c:xVal>
            <c:numRef>
              <c:f>'Risk PFA'!$H$137:$H$138</c:f>
              <c:numCache>
                <c:formatCode>General</c:formatCode>
                <c:ptCount val="2"/>
                <c:pt idx="0">
                  <c:v>10002</c:v>
                </c:pt>
                <c:pt idx="1">
                  <c:v>10002</c:v>
                </c:pt>
              </c:numCache>
            </c:numRef>
          </c:xVal>
          <c:yVal>
            <c:numRef>
              <c:f>'Risk PFA'!$J$137:$J$138</c:f>
              <c:numCache>
                <c:formatCode>General</c:formatCode>
                <c:ptCount val="2"/>
                <c:pt idx="0">
                  <c:v>0</c:v>
                </c:pt>
                <c:pt idx="1">
                  <c:v>1.0446586017130735</c:v>
                </c:pt>
              </c:numCache>
            </c:numRef>
          </c:yVal>
          <c:smooth val="0"/>
          <c:extLst>
            <c:ext xmlns:c16="http://schemas.microsoft.com/office/drawing/2014/chart" uri="{C3380CC4-5D6E-409C-BE32-E72D297353CC}">
              <c16:uniqueId val="{00000003-0F86-4B83-9D8A-FDB402F585AC}"/>
            </c:ext>
          </c:extLst>
        </c:ser>
        <c:ser>
          <c:idx val="0"/>
          <c:order val="4"/>
          <c:tx>
            <c:v>Uncert. Dist</c:v>
          </c:tx>
          <c:spPr>
            <a:ln w="25400">
              <a:solidFill>
                <a:srgbClr val="0000D4"/>
              </a:solidFill>
              <a:prstDash val="solid"/>
            </a:ln>
          </c:spPr>
          <c:marker>
            <c:symbol val="none"/>
          </c:marker>
          <c:xVal>
            <c:numRef>
              <c:f>'Risk PFA'!$C$145:$C$1144</c:f>
              <c:numCache>
                <c:formatCode>General</c:formatCode>
                <c:ptCount val="1000"/>
                <c:pt idx="0">
                  <c:v>9998.4724491628276</c:v>
                </c:pt>
                <c:pt idx="1">
                  <c:v>9998.4755042645011</c:v>
                </c:pt>
                <c:pt idx="2">
                  <c:v>9998.4785593661745</c:v>
                </c:pt>
                <c:pt idx="3">
                  <c:v>9998.481614467848</c:v>
                </c:pt>
                <c:pt idx="4">
                  <c:v>9998.4846695695214</c:v>
                </c:pt>
                <c:pt idx="5">
                  <c:v>9998.4877246711949</c:v>
                </c:pt>
                <c:pt idx="6">
                  <c:v>9998.4907797728683</c:v>
                </c:pt>
                <c:pt idx="7">
                  <c:v>9998.4938348745418</c:v>
                </c:pt>
                <c:pt idx="8">
                  <c:v>9998.4968899762152</c:v>
                </c:pt>
                <c:pt idx="9">
                  <c:v>9998.4999450778887</c:v>
                </c:pt>
                <c:pt idx="10">
                  <c:v>9998.5030001795622</c:v>
                </c:pt>
                <c:pt idx="11">
                  <c:v>9998.5060552812356</c:v>
                </c:pt>
                <c:pt idx="12">
                  <c:v>9998.5091103829091</c:v>
                </c:pt>
                <c:pt idx="13">
                  <c:v>9998.5121654845825</c:v>
                </c:pt>
                <c:pt idx="14">
                  <c:v>9998.515220586256</c:v>
                </c:pt>
                <c:pt idx="15">
                  <c:v>9998.5182756879294</c:v>
                </c:pt>
                <c:pt idx="16">
                  <c:v>9998.5213307896029</c:v>
                </c:pt>
                <c:pt idx="17">
                  <c:v>9998.5243858912763</c:v>
                </c:pt>
                <c:pt idx="18">
                  <c:v>9998.5274409929498</c:v>
                </c:pt>
                <c:pt idx="19">
                  <c:v>9998.5304960946232</c:v>
                </c:pt>
                <c:pt idx="20">
                  <c:v>9998.5335511962967</c:v>
                </c:pt>
                <c:pt idx="21">
                  <c:v>9998.5366062979701</c:v>
                </c:pt>
                <c:pt idx="22">
                  <c:v>9998.5396613996436</c:v>
                </c:pt>
                <c:pt idx="23">
                  <c:v>9998.542716501317</c:v>
                </c:pt>
                <c:pt idx="24">
                  <c:v>9998.5457716029905</c:v>
                </c:pt>
                <c:pt idx="25">
                  <c:v>9998.548826704664</c:v>
                </c:pt>
                <c:pt idx="26">
                  <c:v>9998.5518818063374</c:v>
                </c:pt>
                <c:pt idx="27">
                  <c:v>9998.5549369080109</c:v>
                </c:pt>
                <c:pt idx="28">
                  <c:v>9998.5579920096843</c:v>
                </c:pt>
                <c:pt idx="29">
                  <c:v>9998.5610471113578</c:v>
                </c:pt>
                <c:pt idx="30">
                  <c:v>9998.5641022130312</c:v>
                </c:pt>
                <c:pt idx="31">
                  <c:v>9998.5671573147047</c:v>
                </c:pt>
                <c:pt idx="32">
                  <c:v>9998.5702124163781</c:v>
                </c:pt>
                <c:pt idx="33">
                  <c:v>9998.5732675180516</c:v>
                </c:pt>
                <c:pt idx="34">
                  <c:v>9998.576322619725</c:v>
                </c:pt>
                <c:pt idx="35">
                  <c:v>9998.5793777213985</c:v>
                </c:pt>
                <c:pt idx="36">
                  <c:v>9998.5824328230719</c:v>
                </c:pt>
                <c:pt idx="37">
                  <c:v>9998.5854879247454</c:v>
                </c:pt>
                <c:pt idx="38">
                  <c:v>9998.5885430264188</c:v>
                </c:pt>
                <c:pt idx="39">
                  <c:v>9998.5915981280923</c:v>
                </c:pt>
                <c:pt idx="40">
                  <c:v>9998.5946532297658</c:v>
                </c:pt>
                <c:pt idx="41">
                  <c:v>9998.5977083314392</c:v>
                </c:pt>
                <c:pt idx="42">
                  <c:v>9998.6007634331127</c:v>
                </c:pt>
                <c:pt idx="43">
                  <c:v>9998.6038185347861</c:v>
                </c:pt>
                <c:pt idx="44">
                  <c:v>9998.6068736364596</c:v>
                </c:pt>
                <c:pt idx="45">
                  <c:v>9998.609928738133</c:v>
                </c:pt>
                <c:pt idx="46">
                  <c:v>9998.6129838398065</c:v>
                </c:pt>
                <c:pt idx="47">
                  <c:v>9998.6160389414799</c:v>
                </c:pt>
                <c:pt idx="48">
                  <c:v>9998.6190940431534</c:v>
                </c:pt>
                <c:pt idx="49">
                  <c:v>9998.6221491448268</c:v>
                </c:pt>
                <c:pt idx="50">
                  <c:v>9998.6252042465003</c:v>
                </c:pt>
                <c:pt idx="51">
                  <c:v>9998.6282593481737</c:v>
                </c:pt>
                <c:pt idx="52">
                  <c:v>9998.6313144498472</c:v>
                </c:pt>
                <c:pt idx="53">
                  <c:v>9998.6343695515206</c:v>
                </c:pt>
                <c:pt idx="54">
                  <c:v>9998.6374246531941</c:v>
                </c:pt>
                <c:pt idx="55">
                  <c:v>9998.6404797548676</c:v>
                </c:pt>
                <c:pt idx="56">
                  <c:v>9998.643534856541</c:v>
                </c:pt>
                <c:pt idx="57">
                  <c:v>9998.6465899582145</c:v>
                </c:pt>
                <c:pt idx="58">
                  <c:v>9998.6496450598879</c:v>
                </c:pt>
                <c:pt idx="59">
                  <c:v>9998.6527001615614</c:v>
                </c:pt>
                <c:pt idx="60">
                  <c:v>9998.6557552632348</c:v>
                </c:pt>
                <c:pt idx="61">
                  <c:v>9998.6588103649083</c:v>
                </c:pt>
                <c:pt idx="62">
                  <c:v>9998.6618654665817</c:v>
                </c:pt>
                <c:pt idx="63">
                  <c:v>9998.6649205682552</c:v>
                </c:pt>
                <c:pt idx="64">
                  <c:v>9998.6679756699286</c:v>
                </c:pt>
                <c:pt idx="65">
                  <c:v>9998.6710307716021</c:v>
                </c:pt>
                <c:pt idx="66">
                  <c:v>9998.6740858732755</c:v>
                </c:pt>
                <c:pt idx="67">
                  <c:v>9998.677140974949</c:v>
                </c:pt>
                <c:pt idx="68">
                  <c:v>9998.6801960766225</c:v>
                </c:pt>
                <c:pt idx="69">
                  <c:v>9998.6832511782959</c:v>
                </c:pt>
                <c:pt idx="70">
                  <c:v>9998.6863062799694</c:v>
                </c:pt>
                <c:pt idx="71">
                  <c:v>9998.6893613816428</c:v>
                </c:pt>
                <c:pt idx="72">
                  <c:v>9998.6924164833163</c:v>
                </c:pt>
                <c:pt idx="73">
                  <c:v>9998.6954715849897</c:v>
                </c:pt>
                <c:pt idx="74">
                  <c:v>9998.6985266866632</c:v>
                </c:pt>
                <c:pt idx="75">
                  <c:v>9998.7015817883366</c:v>
                </c:pt>
                <c:pt idx="76">
                  <c:v>9998.7046368900101</c:v>
                </c:pt>
                <c:pt idx="77">
                  <c:v>9998.7076919916835</c:v>
                </c:pt>
                <c:pt idx="78">
                  <c:v>9998.710747093357</c:v>
                </c:pt>
                <c:pt idx="79">
                  <c:v>9998.7138021950304</c:v>
                </c:pt>
                <c:pt idx="80">
                  <c:v>9998.7168572967039</c:v>
                </c:pt>
                <c:pt idx="81">
                  <c:v>9998.7199123983773</c:v>
                </c:pt>
                <c:pt idx="82">
                  <c:v>9998.7229675000508</c:v>
                </c:pt>
                <c:pt idx="83">
                  <c:v>9998.7260226017243</c:v>
                </c:pt>
                <c:pt idx="84">
                  <c:v>9998.7290777033977</c:v>
                </c:pt>
                <c:pt idx="85">
                  <c:v>9998.7321328050712</c:v>
                </c:pt>
                <c:pt idx="86">
                  <c:v>9998.7351879067446</c:v>
                </c:pt>
                <c:pt idx="87">
                  <c:v>9998.7382430084181</c:v>
                </c:pt>
                <c:pt idx="88">
                  <c:v>9998.7412981100915</c:v>
                </c:pt>
                <c:pt idx="89">
                  <c:v>9998.744353211765</c:v>
                </c:pt>
                <c:pt idx="90">
                  <c:v>9998.7474083134384</c:v>
                </c:pt>
                <c:pt idx="91">
                  <c:v>9998.7504634151119</c:v>
                </c:pt>
                <c:pt idx="92">
                  <c:v>9998.7535185167853</c:v>
                </c:pt>
                <c:pt idx="93">
                  <c:v>9998.7565736184588</c:v>
                </c:pt>
                <c:pt idx="94">
                  <c:v>9998.7596287201322</c:v>
                </c:pt>
                <c:pt idx="95">
                  <c:v>9998.7626838218057</c:v>
                </c:pt>
                <c:pt idx="96">
                  <c:v>9998.7657389234791</c:v>
                </c:pt>
                <c:pt idx="97">
                  <c:v>9998.7687940251526</c:v>
                </c:pt>
                <c:pt idx="98">
                  <c:v>9998.7718491268261</c:v>
                </c:pt>
                <c:pt idx="99">
                  <c:v>9998.7749042284995</c:v>
                </c:pt>
                <c:pt idx="100">
                  <c:v>9998.777959330173</c:v>
                </c:pt>
                <c:pt idx="101">
                  <c:v>9998.7810144318464</c:v>
                </c:pt>
                <c:pt idx="102">
                  <c:v>9998.7840695335199</c:v>
                </c:pt>
                <c:pt idx="103">
                  <c:v>9998.7871246351933</c:v>
                </c:pt>
                <c:pt idx="104">
                  <c:v>9998.7901797368668</c:v>
                </c:pt>
                <c:pt idx="105">
                  <c:v>9998.7932348385402</c:v>
                </c:pt>
                <c:pt idx="106">
                  <c:v>9998.7962899402137</c:v>
                </c:pt>
                <c:pt idx="107">
                  <c:v>9998.7993450418871</c:v>
                </c:pt>
                <c:pt idx="108">
                  <c:v>9998.8024001435606</c:v>
                </c:pt>
                <c:pt idx="109">
                  <c:v>9998.805455245234</c:v>
                </c:pt>
                <c:pt idx="110">
                  <c:v>9998.8085103469075</c:v>
                </c:pt>
                <c:pt idx="111">
                  <c:v>9998.811565448581</c:v>
                </c:pt>
                <c:pt idx="112">
                  <c:v>9998.8146205502544</c:v>
                </c:pt>
                <c:pt idx="113">
                  <c:v>9998.8176756519279</c:v>
                </c:pt>
                <c:pt idx="114">
                  <c:v>9998.8207307536013</c:v>
                </c:pt>
                <c:pt idx="115">
                  <c:v>9998.8237858552748</c:v>
                </c:pt>
                <c:pt idx="116">
                  <c:v>9998.8268409569482</c:v>
                </c:pt>
                <c:pt idx="117">
                  <c:v>9998.8298960586217</c:v>
                </c:pt>
                <c:pt idx="118">
                  <c:v>9998.8329511602951</c:v>
                </c:pt>
                <c:pt idx="119">
                  <c:v>9998.8360062619686</c:v>
                </c:pt>
                <c:pt idx="120">
                  <c:v>9998.839061363642</c:v>
                </c:pt>
                <c:pt idx="121">
                  <c:v>9998.8421164653155</c:v>
                </c:pt>
                <c:pt idx="122">
                  <c:v>9998.8451715669889</c:v>
                </c:pt>
                <c:pt idx="123">
                  <c:v>9998.8482266686624</c:v>
                </c:pt>
                <c:pt idx="124">
                  <c:v>9998.8512817703358</c:v>
                </c:pt>
                <c:pt idx="125">
                  <c:v>9998.8543368720093</c:v>
                </c:pt>
                <c:pt idx="126">
                  <c:v>9998.8573919736828</c:v>
                </c:pt>
                <c:pt idx="127">
                  <c:v>9998.8604470753562</c:v>
                </c:pt>
                <c:pt idx="128">
                  <c:v>9998.8635021770297</c:v>
                </c:pt>
                <c:pt idx="129">
                  <c:v>9998.8665572787031</c:v>
                </c:pt>
                <c:pt idx="130">
                  <c:v>9998.8696123803766</c:v>
                </c:pt>
                <c:pt idx="131">
                  <c:v>9998.87266748205</c:v>
                </c:pt>
                <c:pt idx="132">
                  <c:v>9998.8757225837235</c:v>
                </c:pt>
                <c:pt idx="133">
                  <c:v>9998.8787776853969</c:v>
                </c:pt>
                <c:pt idx="134">
                  <c:v>9998.8818327870704</c:v>
                </c:pt>
                <c:pt idx="135">
                  <c:v>9998.8848878887438</c:v>
                </c:pt>
                <c:pt idx="136">
                  <c:v>9998.8879429904173</c:v>
                </c:pt>
                <c:pt idx="137">
                  <c:v>9998.8909980920907</c:v>
                </c:pt>
                <c:pt idx="138">
                  <c:v>9998.8940531937642</c:v>
                </c:pt>
                <c:pt idx="139">
                  <c:v>9998.8971082954376</c:v>
                </c:pt>
                <c:pt idx="140">
                  <c:v>9998.9001633971111</c:v>
                </c:pt>
                <c:pt idx="141">
                  <c:v>9998.9032184987846</c:v>
                </c:pt>
                <c:pt idx="142">
                  <c:v>9998.906273600458</c:v>
                </c:pt>
                <c:pt idx="143">
                  <c:v>9998.9093287021315</c:v>
                </c:pt>
                <c:pt idx="144">
                  <c:v>9998.9123838038049</c:v>
                </c:pt>
                <c:pt idx="145">
                  <c:v>9998.9154389054784</c:v>
                </c:pt>
                <c:pt idx="146">
                  <c:v>9998.9184940071518</c:v>
                </c:pt>
                <c:pt idx="147">
                  <c:v>9998.9215491088253</c:v>
                </c:pt>
                <c:pt idx="148">
                  <c:v>9998.9246042104987</c:v>
                </c:pt>
                <c:pt idx="149">
                  <c:v>9998.9276593121722</c:v>
                </c:pt>
                <c:pt idx="150">
                  <c:v>9998.9307144138456</c:v>
                </c:pt>
                <c:pt idx="151">
                  <c:v>9998.9337695155191</c:v>
                </c:pt>
                <c:pt idx="152">
                  <c:v>9998.9368246171925</c:v>
                </c:pt>
                <c:pt idx="153">
                  <c:v>9998.939879718866</c:v>
                </c:pt>
                <c:pt idx="154">
                  <c:v>9998.9429348205394</c:v>
                </c:pt>
                <c:pt idx="155">
                  <c:v>9998.9459899222129</c:v>
                </c:pt>
                <c:pt idx="156">
                  <c:v>9998.9490450238864</c:v>
                </c:pt>
                <c:pt idx="157">
                  <c:v>9998.9521001255598</c:v>
                </c:pt>
                <c:pt idx="158">
                  <c:v>9998.9551552272333</c:v>
                </c:pt>
                <c:pt idx="159">
                  <c:v>9998.9582103289067</c:v>
                </c:pt>
                <c:pt idx="160">
                  <c:v>9998.9612654305802</c:v>
                </c:pt>
                <c:pt idx="161">
                  <c:v>9998.9643205322536</c:v>
                </c:pt>
                <c:pt idx="162">
                  <c:v>9998.9673756339271</c:v>
                </c:pt>
                <c:pt idx="163">
                  <c:v>9998.9704307356005</c:v>
                </c:pt>
                <c:pt idx="164">
                  <c:v>9998.973485837274</c:v>
                </c:pt>
                <c:pt idx="165">
                  <c:v>9998.9765409389474</c:v>
                </c:pt>
                <c:pt idx="166">
                  <c:v>9998.9795960406209</c:v>
                </c:pt>
                <c:pt idx="167">
                  <c:v>9998.9826511422943</c:v>
                </c:pt>
                <c:pt idx="168">
                  <c:v>9998.9857062439678</c:v>
                </c:pt>
                <c:pt idx="169">
                  <c:v>9998.9887613456413</c:v>
                </c:pt>
                <c:pt idx="170">
                  <c:v>9998.9918164473147</c:v>
                </c:pt>
                <c:pt idx="171">
                  <c:v>9998.9948715489882</c:v>
                </c:pt>
                <c:pt idx="172">
                  <c:v>9998.9979266506616</c:v>
                </c:pt>
                <c:pt idx="173">
                  <c:v>9999.0009817523351</c:v>
                </c:pt>
                <c:pt idx="174">
                  <c:v>9999.0040368540085</c:v>
                </c:pt>
                <c:pt idx="175">
                  <c:v>9999.007091955682</c:v>
                </c:pt>
                <c:pt idx="176">
                  <c:v>9999.0101470573554</c:v>
                </c:pt>
                <c:pt idx="177">
                  <c:v>9999.0132021590289</c:v>
                </c:pt>
                <c:pt idx="178">
                  <c:v>9999.0162572607023</c:v>
                </c:pt>
                <c:pt idx="179">
                  <c:v>9999.0193123623758</c:v>
                </c:pt>
                <c:pt idx="180">
                  <c:v>9999.0223674640492</c:v>
                </c:pt>
                <c:pt idx="181">
                  <c:v>9999.0254225657227</c:v>
                </c:pt>
                <c:pt idx="182">
                  <c:v>9999.0284776673961</c:v>
                </c:pt>
                <c:pt idx="183">
                  <c:v>9999.0315327690696</c:v>
                </c:pt>
                <c:pt idx="184">
                  <c:v>9999.0345878707431</c:v>
                </c:pt>
                <c:pt idx="185">
                  <c:v>9999.0376429724165</c:v>
                </c:pt>
                <c:pt idx="186">
                  <c:v>9999.04069807409</c:v>
                </c:pt>
                <c:pt idx="187">
                  <c:v>9999.0437531757634</c:v>
                </c:pt>
                <c:pt idx="188">
                  <c:v>9999.0468082774369</c:v>
                </c:pt>
                <c:pt idx="189">
                  <c:v>9999.0498633791103</c:v>
                </c:pt>
                <c:pt idx="190">
                  <c:v>9999.0529184807838</c:v>
                </c:pt>
                <c:pt idx="191">
                  <c:v>9999.0559735824572</c:v>
                </c:pt>
                <c:pt idx="192">
                  <c:v>9999.0590286841307</c:v>
                </c:pt>
                <c:pt idx="193">
                  <c:v>9999.0620837858041</c:v>
                </c:pt>
                <c:pt idx="194">
                  <c:v>9999.0651388874776</c:v>
                </c:pt>
                <c:pt idx="195">
                  <c:v>9999.068193989151</c:v>
                </c:pt>
                <c:pt idx="196">
                  <c:v>9999.0712490908245</c:v>
                </c:pt>
                <c:pt idx="197">
                  <c:v>9999.0743041924979</c:v>
                </c:pt>
                <c:pt idx="198">
                  <c:v>9999.0773592941714</c:v>
                </c:pt>
                <c:pt idx="199">
                  <c:v>9999.0804143958449</c:v>
                </c:pt>
                <c:pt idx="200">
                  <c:v>9999.0834694975183</c:v>
                </c:pt>
                <c:pt idx="201">
                  <c:v>9999.0865245991918</c:v>
                </c:pt>
                <c:pt idx="202">
                  <c:v>9999.0895797008652</c:v>
                </c:pt>
                <c:pt idx="203">
                  <c:v>9999.0926348025387</c:v>
                </c:pt>
                <c:pt idx="204">
                  <c:v>9999.0956899042121</c:v>
                </c:pt>
                <c:pt idx="205">
                  <c:v>9999.0987450058856</c:v>
                </c:pt>
                <c:pt idx="206">
                  <c:v>9999.101800107559</c:v>
                </c:pt>
                <c:pt idx="207">
                  <c:v>9999.1048552092325</c:v>
                </c:pt>
                <c:pt idx="208">
                  <c:v>9999.1079103109059</c:v>
                </c:pt>
                <c:pt idx="209">
                  <c:v>9999.1109654125794</c:v>
                </c:pt>
                <c:pt idx="210">
                  <c:v>9999.1140205142528</c:v>
                </c:pt>
                <c:pt idx="211">
                  <c:v>9999.1170756159263</c:v>
                </c:pt>
                <c:pt idx="212">
                  <c:v>9999.1201307175997</c:v>
                </c:pt>
                <c:pt idx="213">
                  <c:v>9999.1231858192732</c:v>
                </c:pt>
                <c:pt idx="214">
                  <c:v>9999.1262409209467</c:v>
                </c:pt>
                <c:pt idx="215">
                  <c:v>9999.1292960226201</c:v>
                </c:pt>
                <c:pt idx="216">
                  <c:v>9999.1323511242936</c:v>
                </c:pt>
                <c:pt idx="217">
                  <c:v>9999.135406225967</c:v>
                </c:pt>
                <c:pt idx="218">
                  <c:v>9999.1384613276405</c:v>
                </c:pt>
                <c:pt idx="219">
                  <c:v>9999.1415164293139</c:v>
                </c:pt>
                <c:pt idx="220">
                  <c:v>9999.1445715309874</c:v>
                </c:pt>
                <c:pt idx="221">
                  <c:v>9999.1476266326608</c:v>
                </c:pt>
                <c:pt idx="222">
                  <c:v>9999.1506817343343</c:v>
                </c:pt>
                <c:pt idx="223">
                  <c:v>9999.1537368360077</c:v>
                </c:pt>
                <c:pt idx="224">
                  <c:v>9999.1567919376812</c:v>
                </c:pt>
                <c:pt idx="225">
                  <c:v>9999.1598470393546</c:v>
                </c:pt>
                <c:pt idx="226">
                  <c:v>9999.1629021410281</c:v>
                </c:pt>
                <c:pt idx="227">
                  <c:v>9999.1659572427016</c:v>
                </c:pt>
                <c:pt idx="228">
                  <c:v>9999.169012344375</c:v>
                </c:pt>
                <c:pt idx="229">
                  <c:v>9999.1720674460485</c:v>
                </c:pt>
                <c:pt idx="230">
                  <c:v>9999.1751225477219</c:v>
                </c:pt>
                <c:pt idx="231">
                  <c:v>9999.1781776493954</c:v>
                </c:pt>
                <c:pt idx="232">
                  <c:v>9999.1812327510688</c:v>
                </c:pt>
                <c:pt idx="233">
                  <c:v>9999.1842878527423</c:v>
                </c:pt>
                <c:pt idx="234">
                  <c:v>9999.1873429544157</c:v>
                </c:pt>
                <c:pt idx="235">
                  <c:v>9999.1903980560892</c:v>
                </c:pt>
                <c:pt idx="236">
                  <c:v>9999.1934531577626</c:v>
                </c:pt>
                <c:pt idx="237">
                  <c:v>9999.1965082594361</c:v>
                </c:pt>
                <c:pt idx="238">
                  <c:v>9999.1995633611095</c:v>
                </c:pt>
                <c:pt idx="239">
                  <c:v>9999.202618462783</c:v>
                </c:pt>
                <c:pt idx="240">
                  <c:v>9999.2056735644564</c:v>
                </c:pt>
                <c:pt idx="241">
                  <c:v>9999.2087286661299</c:v>
                </c:pt>
                <c:pt idx="242">
                  <c:v>9999.2117837678034</c:v>
                </c:pt>
                <c:pt idx="243">
                  <c:v>9999.2148388694768</c:v>
                </c:pt>
                <c:pt idx="244">
                  <c:v>9999.2178939711503</c:v>
                </c:pt>
                <c:pt idx="245">
                  <c:v>9999.2209490728237</c:v>
                </c:pt>
                <c:pt idx="246">
                  <c:v>9999.2240041744972</c:v>
                </c:pt>
                <c:pt idx="247">
                  <c:v>9999.2270592761706</c:v>
                </c:pt>
                <c:pt idx="248">
                  <c:v>9999.2301143778441</c:v>
                </c:pt>
                <c:pt idx="249">
                  <c:v>9999.2331694795175</c:v>
                </c:pt>
                <c:pt idx="250">
                  <c:v>9999.236224581191</c:v>
                </c:pt>
                <c:pt idx="251">
                  <c:v>9999.2392796828644</c:v>
                </c:pt>
                <c:pt idx="252">
                  <c:v>9999.2423347845379</c:v>
                </c:pt>
                <c:pt idx="253">
                  <c:v>9999.2453898862113</c:v>
                </c:pt>
                <c:pt idx="254">
                  <c:v>9999.2484449878848</c:v>
                </c:pt>
                <c:pt idx="255">
                  <c:v>9999.2515000895582</c:v>
                </c:pt>
                <c:pt idx="256">
                  <c:v>9999.2545551912317</c:v>
                </c:pt>
                <c:pt idx="257">
                  <c:v>9999.2576102929052</c:v>
                </c:pt>
                <c:pt idx="258">
                  <c:v>9999.2606653945786</c:v>
                </c:pt>
                <c:pt idx="259">
                  <c:v>9999.2637204962521</c:v>
                </c:pt>
                <c:pt idx="260">
                  <c:v>9999.2667755979255</c:v>
                </c:pt>
                <c:pt idx="261">
                  <c:v>9999.269830699599</c:v>
                </c:pt>
                <c:pt idx="262">
                  <c:v>9999.2728858012724</c:v>
                </c:pt>
                <c:pt idx="263">
                  <c:v>9999.2759409029459</c:v>
                </c:pt>
                <c:pt idx="264">
                  <c:v>9999.2789960046193</c:v>
                </c:pt>
                <c:pt idx="265">
                  <c:v>9999.2820511062928</c:v>
                </c:pt>
                <c:pt idx="266">
                  <c:v>9999.2851062079662</c:v>
                </c:pt>
                <c:pt idx="267">
                  <c:v>9999.2881613096397</c:v>
                </c:pt>
                <c:pt idx="268">
                  <c:v>9999.2912164113131</c:v>
                </c:pt>
                <c:pt idx="269">
                  <c:v>9999.2942715129866</c:v>
                </c:pt>
                <c:pt idx="270">
                  <c:v>9999.2973266146601</c:v>
                </c:pt>
                <c:pt idx="271">
                  <c:v>9999.3003817163335</c:v>
                </c:pt>
                <c:pt idx="272">
                  <c:v>9999.303436818007</c:v>
                </c:pt>
                <c:pt idx="273">
                  <c:v>9999.3064919196804</c:v>
                </c:pt>
                <c:pt idx="274">
                  <c:v>9999.3095470213539</c:v>
                </c:pt>
                <c:pt idx="275">
                  <c:v>9999.3126021230273</c:v>
                </c:pt>
                <c:pt idx="276">
                  <c:v>9999.3156572247008</c:v>
                </c:pt>
                <c:pt idx="277">
                  <c:v>9999.3187123263742</c:v>
                </c:pt>
                <c:pt idx="278">
                  <c:v>9999.3217674280477</c:v>
                </c:pt>
                <c:pt idx="279">
                  <c:v>9999.3248225297211</c:v>
                </c:pt>
                <c:pt idx="280">
                  <c:v>9999.3278776313946</c:v>
                </c:pt>
                <c:pt idx="281">
                  <c:v>9999.330932733068</c:v>
                </c:pt>
                <c:pt idx="282">
                  <c:v>9999.3339878347415</c:v>
                </c:pt>
                <c:pt idx="283">
                  <c:v>9999.3370429364149</c:v>
                </c:pt>
                <c:pt idx="284">
                  <c:v>9999.3400980380884</c:v>
                </c:pt>
                <c:pt idx="285">
                  <c:v>9999.3431531397619</c:v>
                </c:pt>
                <c:pt idx="286">
                  <c:v>9999.3462082414353</c:v>
                </c:pt>
                <c:pt idx="287">
                  <c:v>9999.3492633431088</c:v>
                </c:pt>
                <c:pt idx="288">
                  <c:v>9999.3523184447822</c:v>
                </c:pt>
                <c:pt idx="289">
                  <c:v>9999.3553735464557</c:v>
                </c:pt>
                <c:pt idx="290">
                  <c:v>9999.3584286481291</c:v>
                </c:pt>
                <c:pt idx="291">
                  <c:v>9999.3614837498026</c:v>
                </c:pt>
                <c:pt idx="292">
                  <c:v>9999.364538851476</c:v>
                </c:pt>
                <c:pt idx="293">
                  <c:v>9999.3675939531495</c:v>
                </c:pt>
                <c:pt idx="294">
                  <c:v>9999.3706490548229</c:v>
                </c:pt>
                <c:pt idx="295">
                  <c:v>9999.3737041564964</c:v>
                </c:pt>
                <c:pt idx="296">
                  <c:v>9999.3767592581698</c:v>
                </c:pt>
                <c:pt idx="297">
                  <c:v>9999.3798143598433</c:v>
                </c:pt>
                <c:pt idx="298">
                  <c:v>9999.3828694615167</c:v>
                </c:pt>
                <c:pt idx="299">
                  <c:v>9999.3859245631902</c:v>
                </c:pt>
                <c:pt idx="300">
                  <c:v>9999.3889796648637</c:v>
                </c:pt>
                <c:pt idx="301">
                  <c:v>9999.3920347665371</c:v>
                </c:pt>
                <c:pt idx="302">
                  <c:v>9999.3950898682106</c:v>
                </c:pt>
                <c:pt idx="303">
                  <c:v>9999.398144969884</c:v>
                </c:pt>
                <c:pt idx="304">
                  <c:v>9999.4012000715575</c:v>
                </c:pt>
                <c:pt idx="305">
                  <c:v>9999.4042551732309</c:v>
                </c:pt>
                <c:pt idx="306">
                  <c:v>9999.4073102749044</c:v>
                </c:pt>
                <c:pt idx="307">
                  <c:v>9999.4103653765778</c:v>
                </c:pt>
                <c:pt idx="308">
                  <c:v>9999.4134204782513</c:v>
                </c:pt>
                <c:pt idx="309">
                  <c:v>9999.4164755799247</c:v>
                </c:pt>
                <c:pt idx="310">
                  <c:v>9999.4195306815982</c:v>
                </c:pt>
                <c:pt idx="311">
                  <c:v>9999.4225857832716</c:v>
                </c:pt>
                <c:pt idx="312">
                  <c:v>9999.4256408849451</c:v>
                </c:pt>
                <c:pt idx="313">
                  <c:v>9999.4286959866185</c:v>
                </c:pt>
                <c:pt idx="314">
                  <c:v>9999.431751088292</c:v>
                </c:pt>
                <c:pt idx="315">
                  <c:v>9999.4348061899655</c:v>
                </c:pt>
                <c:pt idx="316">
                  <c:v>9999.4378612916389</c:v>
                </c:pt>
                <c:pt idx="317">
                  <c:v>9999.4409163933124</c:v>
                </c:pt>
                <c:pt idx="318">
                  <c:v>9999.4439714949858</c:v>
                </c:pt>
                <c:pt idx="319">
                  <c:v>9999.4470265966593</c:v>
                </c:pt>
                <c:pt idx="320">
                  <c:v>9999.4500816983327</c:v>
                </c:pt>
                <c:pt idx="321">
                  <c:v>9999.4531368000062</c:v>
                </c:pt>
                <c:pt idx="322">
                  <c:v>9999.4561919016796</c:v>
                </c:pt>
                <c:pt idx="323">
                  <c:v>9999.4592470033531</c:v>
                </c:pt>
                <c:pt idx="324">
                  <c:v>9999.4623021050265</c:v>
                </c:pt>
                <c:pt idx="325">
                  <c:v>9999.4653572067</c:v>
                </c:pt>
                <c:pt idx="326">
                  <c:v>9999.4684123083734</c:v>
                </c:pt>
                <c:pt idx="327">
                  <c:v>9999.4714674100469</c:v>
                </c:pt>
                <c:pt idx="328">
                  <c:v>9999.4745225117204</c:v>
                </c:pt>
                <c:pt idx="329">
                  <c:v>9999.4775776133938</c:v>
                </c:pt>
                <c:pt idx="330">
                  <c:v>9999.4806327150673</c:v>
                </c:pt>
                <c:pt idx="331">
                  <c:v>9999.4836878167407</c:v>
                </c:pt>
                <c:pt idx="332">
                  <c:v>9999.4867429184142</c:v>
                </c:pt>
                <c:pt idx="333">
                  <c:v>9999.4897980200876</c:v>
                </c:pt>
                <c:pt idx="334">
                  <c:v>9999.4928531217611</c:v>
                </c:pt>
                <c:pt idx="335">
                  <c:v>9999.4959082234345</c:v>
                </c:pt>
                <c:pt idx="336">
                  <c:v>9999.498963325108</c:v>
                </c:pt>
                <c:pt idx="337">
                  <c:v>9999.5020184267814</c:v>
                </c:pt>
                <c:pt idx="338">
                  <c:v>9999.5050735284549</c:v>
                </c:pt>
                <c:pt idx="339">
                  <c:v>9999.5081286301283</c:v>
                </c:pt>
                <c:pt idx="340">
                  <c:v>9999.5111837318018</c:v>
                </c:pt>
                <c:pt idx="341">
                  <c:v>9999.5142388334752</c:v>
                </c:pt>
                <c:pt idx="342">
                  <c:v>9999.5172939351487</c:v>
                </c:pt>
                <c:pt idx="343">
                  <c:v>9999.5203490368222</c:v>
                </c:pt>
                <c:pt idx="344">
                  <c:v>9999.5234041384956</c:v>
                </c:pt>
                <c:pt idx="345">
                  <c:v>9999.5264592401691</c:v>
                </c:pt>
                <c:pt idx="346">
                  <c:v>9999.5295143418425</c:v>
                </c:pt>
                <c:pt idx="347">
                  <c:v>9999.532569443516</c:v>
                </c:pt>
                <c:pt idx="348">
                  <c:v>9999.5356245451894</c:v>
                </c:pt>
                <c:pt idx="349">
                  <c:v>9999.5386796468629</c:v>
                </c:pt>
                <c:pt idx="350">
                  <c:v>9999.5417347485363</c:v>
                </c:pt>
                <c:pt idx="351">
                  <c:v>9999.5447898502098</c:v>
                </c:pt>
                <c:pt idx="352">
                  <c:v>9999.5478449518832</c:v>
                </c:pt>
                <c:pt idx="353">
                  <c:v>9999.5509000535567</c:v>
                </c:pt>
                <c:pt idx="354">
                  <c:v>9999.5539551552301</c:v>
                </c:pt>
                <c:pt idx="355">
                  <c:v>9999.5570102569036</c:v>
                </c:pt>
                <c:pt idx="356">
                  <c:v>9999.560065358577</c:v>
                </c:pt>
                <c:pt idx="357">
                  <c:v>9999.5631204602505</c:v>
                </c:pt>
                <c:pt idx="358">
                  <c:v>9999.566175561924</c:v>
                </c:pt>
                <c:pt idx="359">
                  <c:v>9999.5692306635974</c:v>
                </c:pt>
                <c:pt idx="360">
                  <c:v>9999.5722857652709</c:v>
                </c:pt>
                <c:pt idx="361">
                  <c:v>9999.5753408669443</c:v>
                </c:pt>
                <c:pt idx="362">
                  <c:v>9999.5783959686178</c:v>
                </c:pt>
                <c:pt idx="363">
                  <c:v>9999.5814510702912</c:v>
                </c:pt>
                <c:pt idx="364">
                  <c:v>9999.5845061719647</c:v>
                </c:pt>
                <c:pt idx="365">
                  <c:v>9999.5875612736381</c:v>
                </c:pt>
                <c:pt idx="366">
                  <c:v>9999.5906163753116</c:v>
                </c:pt>
                <c:pt idx="367">
                  <c:v>9999.593671476985</c:v>
                </c:pt>
                <c:pt idx="368">
                  <c:v>9999.5967265786585</c:v>
                </c:pt>
                <c:pt idx="369">
                  <c:v>9999.5997816803319</c:v>
                </c:pt>
                <c:pt idx="370">
                  <c:v>9999.6028367820054</c:v>
                </c:pt>
                <c:pt idx="371">
                  <c:v>9999.6058918836789</c:v>
                </c:pt>
                <c:pt idx="372">
                  <c:v>9999.6089469853523</c:v>
                </c:pt>
                <c:pt idx="373">
                  <c:v>9999.6120020870258</c:v>
                </c:pt>
                <c:pt idx="374">
                  <c:v>9999.6150571886992</c:v>
                </c:pt>
                <c:pt idx="375">
                  <c:v>9999.6181122903727</c:v>
                </c:pt>
                <c:pt idx="376">
                  <c:v>9999.6211673920461</c:v>
                </c:pt>
                <c:pt idx="377">
                  <c:v>9999.6242224937196</c:v>
                </c:pt>
                <c:pt idx="378">
                  <c:v>9999.627277595393</c:v>
                </c:pt>
                <c:pt idx="379">
                  <c:v>9999.6303326970665</c:v>
                </c:pt>
                <c:pt idx="380">
                  <c:v>9999.6333877987399</c:v>
                </c:pt>
                <c:pt idx="381">
                  <c:v>9999.6364429004134</c:v>
                </c:pt>
                <c:pt idx="382">
                  <c:v>9999.6394980020868</c:v>
                </c:pt>
                <c:pt idx="383">
                  <c:v>9999.6425531037603</c:v>
                </c:pt>
                <c:pt idx="384">
                  <c:v>9999.6456082054337</c:v>
                </c:pt>
                <c:pt idx="385">
                  <c:v>9999.6486633071072</c:v>
                </c:pt>
                <c:pt idx="386">
                  <c:v>9999.6517184087807</c:v>
                </c:pt>
                <c:pt idx="387">
                  <c:v>9999.6547735104541</c:v>
                </c:pt>
                <c:pt idx="388">
                  <c:v>9999.6578286121276</c:v>
                </c:pt>
                <c:pt idx="389">
                  <c:v>9999.660883713801</c:v>
                </c:pt>
                <c:pt idx="390">
                  <c:v>9999.6639388154745</c:v>
                </c:pt>
                <c:pt idx="391">
                  <c:v>9999.6669939171479</c:v>
                </c:pt>
                <c:pt idx="392">
                  <c:v>9999.6700490188214</c:v>
                </c:pt>
                <c:pt idx="393">
                  <c:v>9999.6731041204948</c:v>
                </c:pt>
                <c:pt idx="394">
                  <c:v>9999.6761592221683</c:v>
                </c:pt>
                <c:pt idx="395">
                  <c:v>9999.6792143238417</c:v>
                </c:pt>
                <c:pt idx="396">
                  <c:v>9999.6822694255152</c:v>
                </c:pt>
                <c:pt idx="397">
                  <c:v>9999.6853245271886</c:v>
                </c:pt>
                <c:pt idx="398">
                  <c:v>9999.6883796288621</c:v>
                </c:pt>
                <c:pt idx="399">
                  <c:v>9999.6914347305355</c:v>
                </c:pt>
                <c:pt idx="400">
                  <c:v>9999.694489832209</c:v>
                </c:pt>
                <c:pt idx="401">
                  <c:v>9999.6975449338825</c:v>
                </c:pt>
                <c:pt idx="402">
                  <c:v>9999.7006000355559</c:v>
                </c:pt>
                <c:pt idx="403">
                  <c:v>9999.7036551372294</c:v>
                </c:pt>
                <c:pt idx="404">
                  <c:v>9999.7067102389028</c:v>
                </c:pt>
                <c:pt idx="405">
                  <c:v>9999.7097653405763</c:v>
                </c:pt>
                <c:pt idx="406">
                  <c:v>9999.7128204422497</c:v>
                </c:pt>
                <c:pt idx="407">
                  <c:v>9999.7158755439232</c:v>
                </c:pt>
                <c:pt idx="408">
                  <c:v>9999.7189306455966</c:v>
                </c:pt>
                <c:pt idx="409">
                  <c:v>9999.7219857472701</c:v>
                </c:pt>
                <c:pt idx="410">
                  <c:v>9999.7250408489435</c:v>
                </c:pt>
                <c:pt idx="411">
                  <c:v>9999.728095950617</c:v>
                </c:pt>
                <c:pt idx="412">
                  <c:v>9999.7311510522904</c:v>
                </c:pt>
                <c:pt idx="413">
                  <c:v>9999.7342061539639</c:v>
                </c:pt>
                <c:pt idx="414">
                  <c:v>9999.7372612556373</c:v>
                </c:pt>
                <c:pt idx="415">
                  <c:v>9999.7403163573108</c:v>
                </c:pt>
                <c:pt idx="416">
                  <c:v>9999.7433714589843</c:v>
                </c:pt>
                <c:pt idx="417">
                  <c:v>9999.7464265606577</c:v>
                </c:pt>
                <c:pt idx="418">
                  <c:v>9999.7494816623312</c:v>
                </c:pt>
                <c:pt idx="419">
                  <c:v>9999.7525367640046</c:v>
                </c:pt>
                <c:pt idx="420">
                  <c:v>9999.7555918656781</c:v>
                </c:pt>
                <c:pt idx="421">
                  <c:v>9999.7586469673515</c:v>
                </c:pt>
                <c:pt idx="422">
                  <c:v>9999.761702069025</c:v>
                </c:pt>
                <c:pt idx="423">
                  <c:v>9999.7647571706984</c:v>
                </c:pt>
                <c:pt idx="424">
                  <c:v>9999.7678122723719</c:v>
                </c:pt>
                <c:pt idx="425">
                  <c:v>9999.7708673740453</c:v>
                </c:pt>
                <c:pt idx="426">
                  <c:v>9999.7739224757188</c:v>
                </c:pt>
                <c:pt idx="427">
                  <c:v>9999.7769775773922</c:v>
                </c:pt>
                <c:pt idx="428">
                  <c:v>9999.7800326790657</c:v>
                </c:pt>
                <c:pt idx="429">
                  <c:v>9999.7830877807392</c:v>
                </c:pt>
                <c:pt idx="430">
                  <c:v>9999.7861428824126</c:v>
                </c:pt>
                <c:pt idx="431">
                  <c:v>9999.7891979840861</c:v>
                </c:pt>
                <c:pt idx="432">
                  <c:v>9999.7922530857595</c:v>
                </c:pt>
                <c:pt idx="433">
                  <c:v>9999.795308187433</c:v>
                </c:pt>
                <c:pt idx="434">
                  <c:v>9999.7983632891064</c:v>
                </c:pt>
                <c:pt idx="435">
                  <c:v>9999.8014183907799</c:v>
                </c:pt>
                <c:pt idx="436">
                  <c:v>9999.8044734924533</c:v>
                </c:pt>
                <c:pt idx="437">
                  <c:v>9999.8075285941268</c:v>
                </c:pt>
                <c:pt idx="438">
                  <c:v>9999.8105836958002</c:v>
                </c:pt>
                <c:pt idx="439">
                  <c:v>9999.8136387974737</c:v>
                </c:pt>
                <c:pt idx="440">
                  <c:v>9999.8166938991471</c:v>
                </c:pt>
                <c:pt idx="441">
                  <c:v>9999.8197490008206</c:v>
                </c:pt>
                <c:pt idx="442">
                  <c:v>9999.822804102494</c:v>
                </c:pt>
                <c:pt idx="443">
                  <c:v>9999.8258592041675</c:v>
                </c:pt>
                <c:pt idx="444">
                  <c:v>9999.828914305841</c:v>
                </c:pt>
                <c:pt idx="445">
                  <c:v>9999.8319694075144</c:v>
                </c:pt>
                <c:pt idx="446">
                  <c:v>9999.8350245091879</c:v>
                </c:pt>
                <c:pt idx="447">
                  <c:v>9999.8380796108613</c:v>
                </c:pt>
                <c:pt idx="448">
                  <c:v>9999.8411347125348</c:v>
                </c:pt>
                <c:pt idx="449">
                  <c:v>9999.8441898142082</c:v>
                </c:pt>
                <c:pt idx="450">
                  <c:v>9999.8472449158817</c:v>
                </c:pt>
                <c:pt idx="451">
                  <c:v>9999.8503000175551</c:v>
                </c:pt>
                <c:pt idx="452">
                  <c:v>9999.8533551192286</c:v>
                </c:pt>
                <c:pt idx="453">
                  <c:v>9999.856410220902</c:v>
                </c:pt>
                <c:pt idx="454">
                  <c:v>9999.8594653225755</c:v>
                </c:pt>
                <c:pt idx="455">
                  <c:v>9999.8625204242489</c:v>
                </c:pt>
                <c:pt idx="456">
                  <c:v>9999.8655755259224</c:v>
                </c:pt>
                <c:pt idx="457">
                  <c:v>9999.8686306275958</c:v>
                </c:pt>
                <c:pt idx="458">
                  <c:v>9999.8716857292693</c:v>
                </c:pt>
                <c:pt idx="459">
                  <c:v>9999.8747408309428</c:v>
                </c:pt>
                <c:pt idx="460">
                  <c:v>9999.8777959326162</c:v>
                </c:pt>
                <c:pt idx="461">
                  <c:v>9999.8808510342897</c:v>
                </c:pt>
                <c:pt idx="462">
                  <c:v>9999.8839061359631</c:v>
                </c:pt>
                <c:pt idx="463">
                  <c:v>9999.8869612376366</c:v>
                </c:pt>
                <c:pt idx="464">
                  <c:v>9999.89001633931</c:v>
                </c:pt>
                <c:pt idx="465">
                  <c:v>9999.8930714409835</c:v>
                </c:pt>
                <c:pt idx="466">
                  <c:v>9999.8961265426569</c:v>
                </c:pt>
                <c:pt idx="467">
                  <c:v>9999.8991816443304</c:v>
                </c:pt>
                <c:pt idx="468">
                  <c:v>9999.9022367460038</c:v>
                </c:pt>
                <c:pt idx="469">
                  <c:v>9999.9052918476773</c:v>
                </c:pt>
                <c:pt idx="470">
                  <c:v>9999.9083469493507</c:v>
                </c:pt>
                <c:pt idx="471">
                  <c:v>9999.9114020510242</c:v>
                </c:pt>
                <c:pt idx="472">
                  <c:v>9999.9144571526977</c:v>
                </c:pt>
                <c:pt idx="473">
                  <c:v>9999.9175122543711</c:v>
                </c:pt>
                <c:pt idx="474">
                  <c:v>9999.9205673560446</c:v>
                </c:pt>
                <c:pt idx="475">
                  <c:v>9999.923622457718</c:v>
                </c:pt>
                <c:pt idx="476">
                  <c:v>9999.9266775593915</c:v>
                </c:pt>
                <c:pt idx="477">
                  <c:v>9999.9297326610649</c:v>
                </c:pt>
                <c:pt idx="478">
                  <c:v>9999.9327877627384</c:v>
                </c:pt>
                <c:pt idx="479">
                  <c:v>9999.9358428644118</c:v>
                </c:pt>
                <c:pt idx="480">
                  <c:v>9999.9388979660853</c:v>
                </c:pt>
                <c:pt idx="481">
                  <c:v>9999.9419530677587</c:v>
                </c:pt>
                <c:pt idx="482">
                  <c:v>9999.9450081694322</c:v>
                </c:pt>
                <c:pt idx="483">
                  <c:v>9999.9480632711056</c:v>
                </c:pt>
                <c:pt idx="484">
                  <c:v>9999.9511183727791</c:v>
                </c:pt>
                <c:pt idx="485">
                  <c:v>9999.9541734744525</c:v>
                </c:pt>
                <c:pt idx="486">
                  <c:v>9999.957228576126</c:v>
                </c:pt>
                <c:pt idx="487">
                  <c:v>9999.9602836777995</c:v>
                </c:pt>
                <c:pt idx="488">
                  <c:v>9999.9633387794729</c:v>
                </c:pt>
                <c:pt idx="489">
                  <c:v>9999.9663938811464</c:v>
                </c:pt>
                <c:pt idx="490">
                  <c:v>9999.9694489828198</c:v>
                </c:pt>
                <c:pt idx="491">
                  <c:v>9999.9725040844933</c:v>
                </c:pt>
                <c:pt idx="492">
                  <c:v>9999.9755591861667</c:v>
                </c:pt>
                <c:pt idx="493">
                  <c:v>9999.9786142878402</c:v>
                </c:pt>
                <c:pt idx="494">
                  <c:v>9999.9816693895136</c:v>
                </c:pt>
                <c:pt idx="495">
                  <c:v>9999.9847244911871</c:v>
                </c:pt>
                <c:pt idx="496">
                  <c:v>9999.9877795928605</c:v>
                </c:pt>
                <c:pt idx="497">
                  <c:v>9999.990834694534</c:v>
                </c:pt>
                <c:pt idx="498">
                  <c:v>9999.9938897962074</c:v>
                </c:pt>
                <c:pt idx="499">
                  <c:v>9999.9969448978809</c:v>
                </c:pt>
                <c:pt idx="500">
                  <c:v>9999.9999999995543</c:v>
                </c:pt>
                <c:pt idx="501">
                  <c:v>10000.003055101228</c:v>
                </c:pt>
                <c:pt idx="502">
                  <c:v>10000.006110202901</c:v>
                </c:pt>
                <c:pt idx="503">
                  <c:v>10000.009165304575</c:v>
                </c:pt>
                <c:pt idx="504">
                  <c:v>10000.012220406248</c:v>
                </c:pt>
                <c:pt idx="505">
                  <c:v>10000.015275507922</c:v>
                </c:pt>
                <c:pt idx="506">
                  <c:v>10000.018330609595</c:v>
                </c:pt>
                <c:pt idx="507">
                  <c:v>10000.021385711269</c:v>
                </c:pt>
                <c:pt idx="508">
                  <c:v>10000.024440812942</c:v>
                </c:pt>
                <c:pt idx="509">
                  <c:v>10000.027495914615</c:v>
                </c:pt>
                <c:pt idx="510">
                  <c:v>10000.030551016289</c:v>
                </c:pt>
                <c:pt idx="511">
                  <c:v>10000.033606117962</c:v>
                </c:pt>
                <c:pt idx="512">
                  <c:v>10000.036661219636</c:v>
                </c:pt>
                <c:pt idx="513">
                  <c:v>10000.039716321309</c:v>
                </c:pt>
                <c:pt idx="514">
                  <c:v>10000.042771422983</c:v>
                </c:pt>
                <c:pt idx="515">
                  <c:v>10000.045826524656</c:v>
                </c:pt>
                <c:pt idx="516">
                  <c:v>10000.04888162633</c:v>
                </c:pt>
                <c:pt idx="517">
                  <c:v>10000.051936728003</c:v>
                </c:pt>
                <c:pt idx="518">
                  <c:v>10000.054991829677</c:v>
                </c:pt>
                <c:pt idx="519">
                  <c:v>10000.05804693135</c:v>
                </c:pt>
                <c:pt idx="520">
                  <c:v>10000.061102033023</c:v>
                </c:pt>
                <c:pt idx="521">
                  <c:v>10000.064157134697</c:v>
                </c:pt>
                <c:pt idx="522">
                  <c:v>10000.06721223637</c:v>
                </c:pt>
                <c:pt idx="523">
                  <c:v>10000.070267338044</c:v>
                </c:pt>
                <c:pt idx="524">
                  <c:v>10000.073322439717</c:v>
                </c:pt>
                <c:pt idx="525">
                  <c:v>10000.076377541391</c:v>
                </c:pt>
                <c:pt idx="526">
                  <c:v>10000.079432643064</c:v>
                </c:pt>
                <c:pt idx="527">
                  <c:v>10000.082487744738</c:v>
                </c:pt>
                <c:pt idx="528">
                  <c:v>10000.085542846411</c:v>
                </c:pt>
                <c:pt idx="529">
                  <c:v>10000.088597948084</c:v>
                </c:pt>
                <c:pt idx="530">
                  <c:v>10000.091653049758</c:v>
                </c:pt>
                <c:pt idx="531">
                  <c:v>10000.094708151431</c:v>
                </c:pt>
                <c:pt idx="532">
                  <c:v>10000.097763253105</c:v>
                </c:pt>
                <c:pt idx="533">
                  <c:v>10000.100818354778</c:v>
                </c:pt>
                <c:pt idx="534">
                  <c:v>10000.103873456452</c:v>
                </c:pt>
                <c:pt idx="535">
                  <c:v>10000.106928558125</c:v>
                </c:pt>
                <c:pt idx="536">
                  <c:v>10000.109983659799</c:v>
                </c:pt>
                <c:pt idx="537">
                  <c:v>10000.113038761472</c:v>
                </c:pt>
                <c:pt idx="538">
                  <c:v>10000.116093863146</c:v>
                </c:pt>
                <c:pt idx="539">
                  <c:v>10000.119148964819</c:v>
                </c:pt>
                <c:pt idx="540">
                  <c:v>10000.122204066492</c:v>
                </c:pt>
                <c:pt idx="541">
                  <c:v>10000.125259168166</c:v>
                </c:pt>
                <c:pt idx="542">
                  <c:v>10000.128314269839</c:v>
                </c:pt>
                <c:pt idx="543">
                  <c:v>10000.131369371513</c:v>
                </c:pt>
                <c:pt idx="544">
                  <c:v>10000.134424473186</c:v>
                </c:pt>
                <c:pt idx="545">
                  <c:v>10000.13747957486</c:v>
                </c:pt>
                <c:pt idx="546">
                  <c:v>10000.140534676533</c:v>
                </c:pt>
                <c:pt idx="547">
                  <c:v>10000.143589778207</c:v>
                </c:pt>
                <c:pt idx="548">
                  <c:v>10000.14664487988</c:v>
                </c:pt>
                <c:pt idx="549">
                  <c:v>10000.149699981554</c:v>
                </c:pt>
                <c:pt idx="550">
                  <c:v>10000.152755083227</c:v>
                </c:pt>
                <c:pt idx="551">
                  <c:v>10000.1558101849</c:v>
                </c:pt>
                <c:pt idx="552">
                  <c:v>10000.158865286574</c:v>
                </c:pt>
                <c:pt idx="553">
                  <c:v>10000.161920388247</c:v>
                </c:pt>
                <c:pt idx="554">
                  <c:v>10000.164975489921</c:v>
                </c:pt>
                <c:pt idx="555">
                  <c:v>10000.168030591594</c:v>
                </c:pt>
                <c:pt idx="556">
                  <c:v>10000.171085693268</c:v>
                </c:pt>
                <c:pt idx="557">
                  <c:v>10000.174140794941</c:v>
                </c:pt>
                <c:pt idx="558">
                  <c:v>10000.177195896615</c:v>
                </c:pt>
                <c:pt idx="559">
                  <c:v>10000.180250998288</c:v>
                </c:pt>
                <c:pt idx="560">
                  <c:v>10000.183306099962</c:v>
                </c:pt>
                <c:pt idx="561">
                  <c:v>10000.186361201635</c:v>
                </c:pt>
                <c:pt idx="562">
                  <c:v>10000.189416303308</c:v>
                </c:pt>
                <c:pt idx="563">
                  <c:v>10000.192471404982</c:v>
                </c:pt>
                <c:pt idx="564">
                  <c:v>10000.195526506655</c:v>
                </c:pt>
                <c:pt idx="565">
                  <c:v>10000.198581608329</c:v>
                </c:pt>
                <c:pt idx="566">
                  <c:v>10000.201636710002</c:v>
                </c:pt>
                <c:pt idx="567">
                  <c:v>10000.204691811676</c:v>
                </c:pt>
                <c:pt idx="568">
                  <c:v>10000.207746913349</c:v>
                </c:pt>
                <c:pt idx="569">
                  <c:v>10000.210802015023</c:v>
                </c:pt>
                <c:pt idx="570">
                  <c:v>10000.213857116696</c:v>
                </c:pt>
                <c:pt idx="571">
                  <c:v>10000.21691221837</c:v>
                </c:pt>
                <c:pt idx="572">
                  <c:v>10000.219967320043</c:v>
                </c:pt>
                <c:pt idx="573">
                  <c:v>10000.223022421716</c:v>
                </c:pt>
                <c:pt idx="574">
                  <c:v>10000.22607752339</c:v>
                </c:pt>
                <c:pt idx="575">
                  <c:v>10000.229132625063</c:v>
                </c:pt>
                <c:pt idx="576">
                  <c:v>10000.232187726737</c:v>
                </c:pt>
                <c:pt idx="577">
                  <c:v>10000.23524282841</c:v>
                </c:pt>
                <c:pt idx="578">
                  <c:v>10000.238297930084</c:v>
                </c:pt>
                <c:pt idx="579">
                  <c:v>10000.241353031757</c:v>
                </c:pt>
                <c:pt idx="580">
                  <c:v>10000.244408133431</c:v>
                </c:pt>
                <c:pt idx="581">
                  <c:v>10000.247463235104</c:v>
                </c:pt>
                <c:pt idx="582">
                  <c:v>10000.250518336778</c:v>
                </c:pt>
                <c:pt idx="583">
                  <c:v>10000.253573438451</c:v>
                </c:pt>
                <c:pt idx="584">
                  <c:v>10000.256628540124</c:v>
                </c:pt>
                <c:pt idx="585">
                  <c:v>10000.259683641798</c:v>
                </c:pt>
                <c:pt idx="586">
                  <c:v>10000.262738743471</c:v>
                </c:pt>
                <c:pt idx="587">
                  <c:v>10000.265793845145</c:v>
                </c:pt>
                <c:pt idx="588">
                  <c:v>10000.268848946818</c:v>
                </c:pt>
                <c:pt idx="589">
                  <c:v>10000.271904048492</c:v>
                </c:pt>
                <c:pt idx="590">
                  <c:v>10000.274959150165</c:v>
                </c:pt>
                <c:pt idx="591">
                  <c:v>10000.278014251839</c:v>
                </c:pt>
                <c:pt idx="592">
                  <c:v>10000.281069353512</c:v>
                </c:pt>
                <c:pt idx="593">
                  <c:v>10000.284124455186</c:v>
                </c:pt>
                <c:pt idx="594">
                  <c:v>10000.287179556859</c:v>
                </c:pt>
                <c:pt idx="595">
                  <c:v>10000.290234658532</c:v>
                </c:pt>
                <c:pt idx="596">
                  <c:v>10000.293289760206</c:v>
                </c:pt>
                <c:pt idx="597">
                  <c:v>10000.296344861879</c:v>
                </c:pt>
                <c:pt idx="598">
                  <c:v>10000.299399963553</c:v>
                </c:pt>
                <c:pt idx="599">
                  <c:v>10000.302455065226</c:v>
                </c:pt>
                <c:pt idx="600">
                  <c:v>10000.3055101669</c:v>
                </c:pt>
                <c:pt idx="601">
                  <c:v>10000.308565268573</c:v>
                </c:pt>
                <c:pt idx="602">
                  <c:v>10000.311620370247</c:v>
                </c:pt>
                <c:pt idx="603">
                  <c:v>10000.31467547192</c:v>
                </c:pt>
                <c:pt idx="604">
                  <c:v>10000.317730573594</c:v>
                </c:pt>
                <c:pt idx="605">
                  <c:v>10000.320785675267</c:v>
                </c:pt>
                <c:pt idx="606">
                  <c:v>10000.32384077694</c:v>
                </c:pt>
                <c:pt idx="607">
                  <c:v>10000.326895878614</c:v>
                </c:pt>
                <c:pt idx="608">
                  <c:v>10000.329950980287</c:v>
                </c:pt>
                <c:pt idx="609">
                  <c:v>10000.333006081961</c:v>
                </c:pt>
                <c:pt idx="610">
                  <c:v>10000.336061183634</c:v>
                </c:pt>
                <c:pt idx="611">
                  <c:v>10000.339116285308</c:v>
                </c:pt>
                <c:pt idx="612">
                  <c:v>10000.342171386981</c:v>
                </c:pt>
                <c:pt idx="613">
                  <c:v>10000.345226488655</c:v>
                </c:pt>
                <c:pt idx="614">
                  <c:v>10000.348281590328</c:v>
                </c:pt>
                <c:pt idx="615">
                  <c:v>10000.351336692001</c:v>
                </c:pt>
                <c:pt idx="616">
                  <c:v>10000.354391793675</c:v>
                </c:pt>
                <c:pt idx="617">
                  <c:v>10000.357446895348</c:v>
                </c:pt>
                <c:pt idx="618">
                  <c:v>10000.360501997022</c:v>
                </c:pt>
                <c:pt idx="619">
                  <c:v>10000.363557098695</c:v>
                </c:pt>
                <c:pt idx="620">
                  <c:v>10000.366612200369</c:v>
                </c:pt>
                <c:pt idx="621">
                  <c:v>10000.369667302042</c:v>
                </c:pt>
                <c:pt idx="622">
                  <c:v>10000.372722403716</c:v>
                </c:pt>
                <c:pt idx="623">
                  <c:v>10000.375777505389</c:v>
                </c:pt>
                <c:pt idx="624">
                  <c:v>10000.378832607063</c:v>
                </c:pt>
                <c:pt idx="625">
                  <c:v>10000.381887708736</c:v>
                </c:pt>
                <c:pt idx="626">
                  <c:v>10000.384942810409</c:v>
                </c:pt>
                <c:pt idx="627">
                  <c:v>10000.387997912083</c:v>
                </c:pt>
                <c:pt idx="628">
                  <c:v>10000.391053013756</c:v>
                </c:pt>
                <c:pt idx="629">
                  <c:v>10000.39410811543</c:v>
                </c:pt>
                <c:pt idx="630">
                  <c:v>10000.397163217103</c:v>
                </c:pt>
                <c:pt idx="631">
                  <c:v>10000.400218318777</c:v>
                </c:pt>
                <c:pt idx="632">
                  <c:v>10000.40327342045</c:v>
                </c:pt>
                <c:pt idx="633">
                  <c:v>10000.406328522124</c:v>
                </c:pt>
                <c:pt idx="634">
                  <c:v>10000.409383623797</c:v>
                </c:pt>
                <c:pt idx="635">
                  <c:v>10000.412438725471</c:v>
                </c:pt>
                <c:pt idx="636">
                  <c:v>10000.415493827144</c:v>
                </c:pt>
                <c:pt idx="637">
                  <c:v>10000.418548928817</c:v>
                </c:pt>
                <c:pt idx="638">
                  <c:v>10000.421604030491</c:v>
                </c:pt>
                <c:pt idx="639">
                  <c:v>10000.424659132164</c:v>
                </c:pt>
                <c:pt idx="640">
                  <c:v>10000.427714233838</c:v>
                </c:pt>
                <c:pt idx="641">
                  <c:v>10000.430769335511</c:v>
                </c:pt>
                <c:pt idx="642">
                  <c:v>10000.433824437185</c:v>
                </c:pt>
                <c:pt idx="643">
                  <c:v>10000.436879538858</c:v>
                </c:pt>
                <c:pt idx="644">
                  <c:v>10000.439934640532</c:v>
                </c:pt>
                <c:pt idx="645">
                  <c:v>10000.442989742205</c:v>
                </c:pt>
                <c:pt idx="646">
                  <c:v>10000.446044843879</c:v>
                </c:pt>
                <c:pt idx="647">
                  <c:v>10000.449099945552</c:v>
                </c:pt>
                <c:pt idx="648">
                  <c:v>10000.452155047225</c:v>
                </c:pt>
                <c:pt idx="649">
                  <c:v>10000.455210148899</c:v>
                </c:pt>
                <c:pt idx="650">
                  <c:v>10000.458265250572</c:v>
                </c:pt>
                <c:pt idx="651">
                  <c:v>10000.461320352246</c:v>
                </c:pt>
                <c:pt idx="652">
                  <c:v>10000.464375453919</c:v>
                </c:pt>
                <c:pt idx="653">
                  <c:v>10000.467430555593</c:v>
                </c:pt>
                <c:pt idx="654">
                  <c:v>10000.470485657266</c:v>
                </c:pt>
                <c:pt idx="655">
                  <c:v>10000.47354075894</c:v>
                </c:pt>
                <c:pt idx="656">
                  <c:v>10000.476595860613</c:v>
                </c:pt>
                <c:pt idx="657">
                  <c:v>10000.479650962287</c:v>
                </c:pt>
                <c:pt idx="658">
                  <c:v>10000.48270606396</c:v>
                </c:pt>
                <c:pt idx="659">
                  <c:v>10000.485761165633</c:v>
                </c:pt>
                <c:pt idx="660">
                  <c:v>10000.488816267307</c:v>
                </c:pt>
                <c:pt idx="661">
                  <c:v>10000.49187136898</c:v>
                </c:pt>
                <c:pt idx="662">
                  <c:v>10000.494926470654</c:v>
                </c:pt>
                <c:pt idx="663">
                  <c:v>10000.497981572327</c:v>
                </c:pt>
                <c:pt idx="664">
                  <c:v>10000.501036674001</c:v>
                </c:pt>
                <c:pt idx="665">
                  <c:v>10000.504091775674</c:v>
                </c:pt>
                <c:pt idx="666">
                  <c:v>10000.507146877348</c:v>
                </c:pt>
                <c:pt idx="667">
                  <c:v>10000.510201979021</c:v>
                </c:pt>
                <c:pt idx="668">
                  <c:v>10000.513257080695</c:v>
                </c:pt>
                <c:pt idx="669">
                  <c:v>10000.516312182368</c:v>
                </c:pt>
                <c:pt idx="670">
                  <c:v>10000.519367284041</c:v>
                </c:pt>
                <c:pt idx="671">
                  <c:v>10000.522422385715</c:v>
                </c:pt>
                <c:pt idx="672">
                  <c:v>10000.525477487388</c:v>
                </c:pt>
                <c:pt idx="673">
                  <c:v>10000.528532589062</c:v>
                </c:pt>
                <c:pt idx="674">
                  <c:v>10000.531587690735</c:v>
                </c:pt>
                <c:pt idx="675">
                  <c:v>10000.534642792409</c:v>
                </c:pt>
                <c:pt idx="676">
                  <c:v>10000.537697894082</c:v>
                </c:pt>
                <c:pt idx="677">
                  <c:v>10000.540752995756</c:v>
                </c:pt>
                <c:pt idx="678">
                  <c:v>10000.543808097429</c:v>
                </c:pt>
                <c:pt idx="679">
                  <c:v>10000.546863199103</c:v>
                </c:pt>
                <c:pt idx="680">
                  <c:v>10000.549918300776</c:v>
                </c:pt>
                <c:pt idx="681">
                  <c:v>10000.552973402449</c:v>
                </c:pt>
                <c:pt idx="682">
                  <c:v>10000.556028504123</c:v>
                </c:pt>
                <c:pt idx="683">
                  <c:v>10000.559083605796</c:v>
                </c:pt>
                <c:pt idx="684">
                  <c:v>10000.56213870747</c:v>
                </c:pt>
                <c:pt idx="685">
                  <c:v>10000.565193809143</c:v>
                </c:pt>
                <c:pt idx="686">
                  <c:v>10000.568248910817</c:v>
                </c:pt>
                <c:pt idx="687">
                  <c:v>10000.57130401249</c:v>
                </c:pt>
                <c:pt idx="688">
                  <c:v>10000.574359114164</c:v>
                </c:pt>
                <c:pt idx="689">
                  <c:v>10000.577414215837</c:v>
                </c:pt>
                <c:pt idx="690">
                  <c:v>10000.580469317511</c:v>
                </c:pt>
                <c:pt idx="691">
                  <c:v>10000.583524419184</c:v>
                </c:pt>
                <c:pt idx="692">
                  <c:v>10000.586579520857</c:v>
                </c:pt>
                <c:pt idx="693">
                  <c:v>10000.589634622531</c:v>
                </c:pt>
                <c:pt idx="694">
                  <c:v>10000.592689724204</c:v>
                </c:pt>
                <c:pt idx="695">
                  <c:v>10000.595744825878</c:v>
                </c:pt>
                <c:pt idx="696">
                  <c:v>10000.598799927551</c:v>
                </c:pt>
                <c:pt idx="697">
                  <c:v>10000.601855029225</c:v>
                </c:pt>
                <c:pt idx="698">
                  <c:v>10000.604910130898</c:v>
                </c:pt>
                <c:pt idx="699">
                  <c:v>10000.607965232572</c:v>
                </c:pt>
                <c:pt idx="700">
                  <c:v>10000.611020334245</c:v>
                </c:pt>
                <c:pt idx="701">
                  <c:v>10000.614075435918</c:v>
                </c:pt>
                <c:pt idx="702">
                  <c:v>10000.617130537592</c:v>
                </c:pt>
                <c:pt idx="703">
                  <c:v>10000.620185639265</c:v>
                </c:pt>
                <c:pt idx="704">
                  <c:v>10000.623240740939</c:v>
                </c:pt>
                <c:pt idx="705">
                  <c:v>10000.626295842612</c:v>
                </c:pt>
                <c:pt idx="706">
                  <c:v>10000.629350944286</c:v>
                </c:pt>
                <c:pt idx="707">
                  <c:v>10000.632406045959</c:v>
                </c:pt>
                <c:pt idx="708">
                  <c:v>10000.635461147633</c:v>
                </c:pt>
                <c:pt idx="709">
                  <c:v>10000.638516249306</c:v>
                </c:pt>
                <c:pt idx="710">
                  <c:v>10000.64157135098</c:v>
                </c:pt>
                <c:pt idx="711">
                  <c:v>10000.644626452653</c:v>
                </c:pt>
                <c:pt idx="712">
                  <c:v>10000.647681554326</c:v>
                </c:pt>
                <c:pt idx="713">
                  <c:v>10000.650736656</c:v>
                </c:pt>
                <c:pt idx="714">
                  <c:v>10000.653791757673</c:v>
                </c:pt>
                <c:pt idx="715">
                  <c:v>10000.656846859347</c:v>
                </c:pt>
                <c:pt idx="716">
                  <c:v>10000.65990196102</c:v>
                </c:pt>
                <c:pt idx="717">
                  <c:v>10000.662957062694</c:v>
                </c:pt>
                <c:pt idx="718">
                  <c:v>10000.666012164367</c:v>
                </c:pt>
                <c:pt idx="719">
                  <c:v>10000.669067266041</c:v>
                </c:pt>
                <c:pt idx="720">
                  <c:v>10000.672122367714</c:v>
                </c:pt>
                <c:pt idx="721">
                  <c:v>10000.675177469388</c:v>
                </c:pt>
                <c:pt idx="722">
                  <c:v>10000.678232571061</c:v>
                </c:pt>
                <c:pt idx="723">
                  <c:v>10000.681287672734</c:v>
                </c:pt>
                <c:pt idx="724">
                  <c:v>10000.684342774408</c:v>
                </c:pt>
                <c:pt idx="725">
                  <c:v>10000.687397876081</c:v>
                </c:pt>
                <c:pt idx="726">
                  <c:v>10000.690452977755</c:v>
                </c:pt>
                <c:pt idx="727">
                  <c:v>10000.693508079428</c:v>
                </c:pt>
                <c:pt idx="728">
                  <c:v>10000.696563181102</c:v>
                </c:pt>
                <c:pt idx="729">
                  <c:v>10000.699618282775</c:v>
                </c:pt>
                <c:pt idx="730">
                  <c:v>10000.702673384449</c:v>
                </c:pt>
                <c:pt idx="731">
                  <c:v>10000.705728486122</c:v>
                </c:pt>
                <c:pt idx="732">
                  <c:v>10000.708783587796</c:v>
                </c:pt>
                <c:pt idx="733">
                  <c:v>10000.711838689469</c:v>
                </c:pt>
                <c:pt idx="734">
                  <c:v>10000.714893791142</c:v>
                </c:pt>
                <c:pt idx="735">
                  <c:v>10000.717948892816</c:v>
                </c:pt>
                <c:pt idx="736">
                  <c:v>10000.721003994489</c:v>
                </c:pt>
                <c:pt idx="737">
                  <c:v>10000.724059096163</c:v>
                </c:pt>
                <c:pt idx="738">
                  <c:v>10000.727114197836</c:v>
                </c:pt>
                <c:pt idx="739">
                  <c:v>10000.73016929951</c:v>
                </c:pt>
                <c:pt idx="740">
                  <c:v>10000.733224401183</c:v>
                </c:pt>
                <c:pt idx="741">
                  <c:v>10000.736279502857</c:v>
                </c:pt>
                <c:pt idx="742">
                  <c:v>10000.73933460453</c:v>
                </c:pt>
                <c:pt idx="743">
                  <c:v>10000.742389706204</c:v>
                </c:pt>
                <c:pt idx="744">
                  <c:v>10000.745444807877</c:v>
                </c:pt>
                <c:pt idx="745">
                  <c:v>10000.74849990955</c:v>
                </c:pt>
                <c:pt idx="746">
                  <c:v>10000.751555011224</c:v>
                </c:pt>
                <c:pt idx="747">
                  <c:v>10000.754610112897</c:v>
                </c:pt>
                <c:pt idx="748">
                  <c:v>10000.757665214571</c:v>
                </c:pt>
                <c:pt idx="749">
                  <c:v>10000.760720316244</c:v>
                </c:pt>
                <c:pt idx="750">
                  <c:v>10000.763775417918</c:v>
                </c:pt>
                <c:pt idx="751">
                  <c:v>10000.766830519591</c:v>
                </c:pt>
                <c:pt idx="752">
                  <c:v>10000.769885621265</c:v>
                </c:pt>
                <c:pt idx="753">
                  <c:v>10000.772940722938</c:v>
                </c:pt>
                <c:pt idx="754">
                  <c:v>10000.775995824612</c:v>
                </c:pt>
                <c:pt idx="755">
                  <c:v>10000.779050926285</c:v>
                </c:pt>
                <c:pt idx="756">
                  <c:v>10000.782106027958</c:v>
                </c:pt>
                <c:pt idx="757">
                  <c:v>10000.785161129632</c:v>
                </c:pt>
                <c:pt idx="758">
                  <c:v>10000.788216231305</c:v>
                </c:pt>
                <c:pt idx="759">
                  <c:v>10000.791271332979</c:v>
                </c:pt>
                <c:pt idx="760">
                  <c:v>10000.794326434652</c:v>
                </c:pt>
                <c:pt idx="761">
                  <c:v>10000.797381536326</c:v>
                </c:pt>
                <c:pt idx="762">
                  <c:v>10000.800436637999</c:v>
                </c:pt>
                <c:pt idx="763">
                  <c:v>10000.803491739673</c:v>
                </c:pt>
                <c:pt idx="764">
                  <c:v>10000.806546841346</c:v>
                </c:pt>
                <c:pt idx="765">
                  <c:v>10000.80960194302</c:v>
                </c:pt>
                <c:pt idx="766">
                  <c:v>10000.812657044693</c:v>
                </c:pt>
                <c:pt idx="767">
                  <c:v>10000.815712146366</c:v>
                </c:pt>
                <c:pt idx="768">
                  <c:v>10000.81876724804</c:v>
                </c:pt>
                <c:pt idx="769">
                  <c:v>10000.821822349713</c:v>
                </c:pt>
                <c:pt idx="770">
                  <c:v>10000.824877451387</c:v>
                </c:pt>
                <c:pt idx="771">
                  <c:v>10000.82793255306</c:v>
                </c:pt>
                <c:pt idx="772">
                  <c:v>10000.830987654734</c:v>
                </c:pt>
                <c:pt idx="773">
                  <c:v>10000.834042756407</c:v>
                </c:pt>
                <c:pt idx="774">
                  <c:v>10000.837097858081</c:v>
                </c:pt>
                <c:pt idx="775">
                  <c:v>10000.840152959754</c:v>
                </c:pt>
                <c:pt idx="776">
                  <c:v>10000.843208061428</c:v>
                </c:pt>
                <c:pt idx="777">
                  <c:v>10000.846263163101</c:v>
                </c:pt>
                <c:pt idx="778">
                  <c:v>10000.849318264774</c:v>
                </c:pt>
                <c:pt idx="779">
                  <c:v>10000.852373366448</c:v>
                </c:pt>
                <c:pt idx="780">
                  <c:v>10000.855428468121</c:v>
                </c:pt>
                <c:pt idx="781">
                  <c:v>10000.858483569795</c:v>
                </c:pt>
                <c:pt idx="782">
                  <c:v>10000.861538671468</c:v>
                </c:pt>
                <c:pt idx="783">
                  <c:v>10000.864593773142</c:v>
                </c:pt>
                <c:pt idx="784">
                  <c:v>10000.867648874815</c:v>
                </c:pt>
                <c:pt idx="785">
                  <c:v>10000.870703976489</c:v>
                </c:pt>
                <c:pt idx="786">
                  <c:v>10000.873759078162</c:v>
                </c:pt>
                <c:pt idx="787">
                  <c:v>10000.876814179835</c:v>
                </c:pt>
                <c:pt idx="788">
                  <c:v>10000.879869281509</c:v>
                </c:pt>
                <c:pt idx="789">
                  <c:v>10000.882924383182</c:v>
                </c:pt>
                <c:pt idx="790">
                  <c:v>10000.885979484856</c:v>
                </c:pt>
                <c:pt idx="791">
                  <c:v>10000.889034586529</c:v>
                </c:pt>
                <c:pt idx="792">
                  <c:v>10000.892089688203</c:v>
                </c:pt>
                <c:pt idx="793">
                  <c:v>10000.895144789876</c:v>
                </c:pt>
                <c:pt idx="794">
                  <c:v>10000.89819989155</c:v>
                </c:pt>
                <c:pt idx="795">
                  <c:v>10000.901254993223</c:v>
                </c:pt>
                <c:pt idx="796">
                  <c:v>10000.904310094897</c:v>
                </c:pt>
                <c:pt idx="797">
                  <c:v>10000.90736519657</c:v>
                </c:pt>
                <c:pt idx="798">
                  <c:v>10000.910420298243</c:v>
                </c:pt>
                <c:pt idx="799">
                  <c:v>10000.913475399917</c:v>
                </c:pt>
                <c:pt idx="800">
                  <c:v>10000.91653050159</c:v>
                </c:pt>
                <c:pt idx="801">
                  <c:v>10000.919585603264</c:v>
                </c:pt>
                <c:pt idx="802">
                  <c:v>10000.922640704937</c:v>
                </c:pt>
                <c:pt idx="803">
                  <c:v>10000.925695806611</c:v>
                </c:pt>
                <c:pt idx="804">
                  <c:v>10000.928750908284</c:v>
                </c:pt>
                <c:pt idx="805">
                  <c:v>10000.931806009958</c:v>
                </c:pt>
                <c:pt idx="806">
                  <c:v>10000.934861111631</c:v>
                </c:pt>
                <c:pt idx="807">
                  <c:v>10000.937916213305</c:v>
                </c:pt>
                <c:pt idx="808">
                  <c:v>10000.940971314978</c:v>
                </c:pt>
                <c:pt idx="809">
                  <c:v>10000.944026416651</c:v>
                </c:pt>
                <c:pt idx="810">
                  <c:v>10000.947081518325</c:v>
                </c:pt>
                <c:pt idx="811">
                  <c:v>10000.950136619998</c:v>
                </c:pt>
                <c:pt idx="812">
                  <c:v>10000.953191721672</c:v>
                </c:pt>
                <c:pt idx="813">
                  <c:v>10000.956246823345</c:v>
                </c:pt>
                <c:pt idx="814">
                  <c:v>10000.959301925019</c:v>
                </c:pt>
                <c:pt idx="815">
                  <c:v>10000.962357026692</c:v>
                </c:pt>
                <c:pt idx="816">
                  <c:v>10000.965412128366</c:v>
                </c:pt>
                <c:pt idx="817">
                  <c:v>10000.968467230039</c:v>
                </c:pt>
                <c:pt idx="818">
                  <c:v>10000.971522331713</c:v>
                </c:pt>
                <c:pt idx="819">
                  <c:v>10000.974577433386</c:v>
                </c:pt>
                <c:pt idx="820">
                  <c:v>10000.977632535059</c:v>
                </c:pt>
                <c:pt idx="821">
                  <c:v>10000.980687636733</c:v>
                </c:pt>
                <c:pt idx="822">
                  <c:v>10000.983742738406</c:v>
                </c:pt>
                <c:pt idx="823">
                  <c:v>10000.98679784008</c:v>
                </c:pt>
                <c:pt idx="824">
                  <c:v>10000.989852941753</c:v>
                </c:pt>
                <c:pt idx="825">
                  <c:v>10000.992908043427</c:v>
                </c:pt>
                <c:pt idx="826">
                  <c:v>10000.9959631451</c:v>
                </c:pt>
                <c:pt idx="827">
                  <c:v>10000.999018246774</c:v>
                </c:pt>
                <c:pt idx="828">
                  <c:v>10001.002073348447</c:v>
                </c:pt>
                <c:pt idx="829">
                  <c:v>10001.005128450121</c:v>
                </c:pt>
                <c:pt idx="830">
                  <c:v>10001.008183551794</c:v>
                </c:pt>
                <c:pt idx="831">
                  <c:v>10001.011238653467</c:v>
                </c:pt>
                <c:pt idx="832">
                  <c:v>10001.014293755141</c:v>
                </c:pt>
                <c:pt idx="833">
                  <c:v>10001.017348856814</c:v>
                </c:pt>
                <c:pt idx="834">
                  <c:v>10001.020403958488</c:v>
                </c:pt>
                <c:pt idx="835">
                  <c:v>10001.023459060161</c:v>
                </c:pt>
                <c:pt idx="836">
                  <c:v>10001.026514161835</c:v>
                </c:pt>
                <c:pt idx="837">
                  <c:v>10001.029569263508</c:v>
                </c:pt>
                <c:pt idx="838">
                  <c:v>10001.032624365182</c:v>
                </c:pt>
                <c:pt idx="839">
                  <c:v>10001.035679466855</c:v>
                </c:pt>
                <c:pt idx="840">
                  <c:v>10001.038734568529</c:v>
                </c:pt>
                <c:pt idx="841">
                  <c:v>10001.041789670202</c:v>
                </c:pt>
                <c:pt idx="842">
                  <c:v>10001.044844771875</c:v>
                </c:pt>
                <c:pt idx="843">
                  <c:v>10001.047899873549</c:v>
                </c:pt>
                <c:pt idx="844">
                  <c:v>10001.050954975222</c:v>
                </c:pt>
                <c:pt idx="845">
                  <c:v>10001.054010076896</c:v>
                </c:pt>
                <c:pt idx="846">
                  <c:v>10001.057065178569</c:v>
                </c:pt>
                <c:pt idx="847">
                  <c:v>10001.060120280243</c:v>
                </c:pt>
                <c:pt idx="848">
                  <c:v>10001.063175381916</c:v>
                </c:pt>
                <c:pt idx="849">
                  <c:v>10001.06623048359</c:v>
                </c:pt>
                <c:pt idx="850">
                  <c:v>10001.069285585263</c:v>
                </c:pt>
                <c:pt idx="851">
                  <c:v>10001.072340686937</c:v>
                </c:pt>
                <c:pt idx="852">
                  <c:v>10001.07539578861</c:v>
                </c:pt>
                <c:pt idx="853">
                  <c:v>10001.078450890283</c:v>
                </c:pt>
                <c:pt idx="854">
                  <c:v>10001.081505991957</c:v>
                </c:pt>
                <c:pt idx="855">
                  <c:v>10001.08456109363</c:v>
                </c:pt>
                <c:pt idx="856">
                  <c:v>10001.087616195304</c:v>
                </c:pt>
                <c:pt idx="857">
                  <c:v>10001.090671296977</c:v>
                </c:pt>
                <c:pt idx="858">
                  <c:v>10001.093726398651</c:v>
                </c:pt>
                <c:pt idx="859">
                  <c:v>10001.096781500324</c:v>
                </c:pt>
                <c:pt idx="860">
                  <c:v>10001.099836601998</c:v>
                </c:pt>
                <c:pt idx="861">
                  <c:v>10001.102891703671</c:v>
                </c:pt>
                <c:pt idx="862">
                  <c:v>10001.105946805345</c:v>
                </c:pt>
                <c:pt idx="863">
                  <c:v>10001.109001907018</c:v>
                </c:pt>
                <c:pt idx="864">
                  <c:v>10001.112057008691</c:v>
                </c:pt>
                <c:pt idx="865">
                  <c:v>10001.115112110365</c:v>
                </c:pt>
                <c:pt idx="866">
                  <c:v>10001.118167212038</c:v>
                </c:pt>
                <c:pt idx="867">
                  <c:v>10001.121222313712</c:v>
                </c:pt>
                <c:pt idx="868">
                  <c:v>10001.124277415385</c:v>
                </c:pt>
                <c:pt idx="869">
                  <c:v>10001.127332517059</c:v>
                </c:pt>
                <c:pt idx="870">
                  <c:v>10001.130387618732</c:v>
                </c:pt>
                <c:pt idx="871">
                  <c:v>10001.133442720406</c:v>
                </c:pt>
                <c:pt idx="872">
                  <c:v>10001.136497822079</c:v>
                </c:pt>
                <c:pt idx="873">
                  <c:v>10001.139552923752</c:v>
                </c:pt>
                <c:pt idx="874">
                  <c:v>10001.142608025426</c:v>
                </c:pt>
                <c:pt idx="875">
                  <c:v>10001.145663127099</c:v>
                </c:pt>
                <c:pt idx="876">
                  <c:v>10001.148718228773</c:v>
                </c:pt>
                <c:pt idx="877">
                  <c:v>10001.151773330446</c:v>
                </c:pt>
                <c:pt idx="878">
                  <c:v>10001.15482843212</c:v>
                </c:pt>
                <c:pt idx="879">
                  <c:v>10001.157883533793</c:v>
                </c:pt>
                <c:pt idx="880">
                  <c:v>10001.160938635467</c:v>
                </c:pt>
                <c:pt idx="881">
                  <c:v>10001.16399373714</c:v>
                </c:pt>
                <c:pt idx="882">
                  <c:v>10001.167048838814</c:v>
                </c:pt>
                <c:pt idx="883">
                  <c:v>10001.170103940487</c:v>
                </c:pt>
                <c:pt idx="884">
                  <c:v>10001.17315904216</c:v>
                </c:pt>
                <c:pt idx="885">
                  <c:v>10001.176214143834</c:v>
                </c:pt>
                <c:pt idx="886">
                  <c:v>10001.179269245507</c:v>
                </c:pt>
                <c:pt idx="887">
                  <c:v>10001.182324347181</c:v>
                </c:pt>
                <c:pt idx="888">
                  <c:v>10001.185379448854</c:v>
                </c:pt>
                <c:pt idx="889">
                  <c:v>10001.188434550528</c:v>
                </c:pt>
                <c:pt idx="890">
                  <c:v>10001.191489652201</c:v>
                </c:pt>
                <c:pt idx="891">
                  <c:v>10001.194544753875</c:v>
                </c:pt>
                <c:pt idx="892">
                  <c:v>10001.197599855548</c:v>
                </c:pt>
                <c:pt idx="893">
                  <c:v>10001.200654957222</c:v>
                </c:pt>
                <c:pt idx="894">
                  <c:v>10001.203710058895</c:v>
                </c:pt>
                <c:pt idx="895">
                  <c:v>10001.206765160568</c:v>
                </c:pt>
                <c:pt idx="896">
                  <c:v>10001.209820262242</c:v>
                </c:pt>
                <c:pt idx="897">
                  <c:v>10001.212875363915</c:v>
                </c:pt>
                <c:pt idx="898">
                  <c:v>10001.215930465589</c:v>
                </c:pt>
                <c:pt idx="899">
                  <c:v>10001.218985567262</c:v>
                </c:pt>
                <c:pt idx="900">
                  <c:v>10001.222040668936</c:v>
                </c:pt>
                <c:pt idx="901">
                  <c:v>10001.225095770609</c:v>
                </c:pt>
                <c:pt idx="902">
                  <c:v>10001.228150872283</c:v>
                </c:pt>
                <c:pt idx="903">
                  <c:v>10001.231205973956</c:v>
                </c:pt>
                <c:pt idx="904">
                  <c:v>10001.23426107563</c:v>
                </c:pt>
                <c:pt idx="905">
                  <c:v>10001.237316177303</c:v>
                </c:pt>
                <c:pt idx="906">
                  <c:v>10001.240371278976</c:v>
                </c:pt>
                <c:pt idx="907">
                  <c:v>10001.24342638065</c:v>
                </c:pt>
                <c:pt idx="908">
                  <c:v>10001.246481482323</c:v>
                </c:pt>
                <c:pt idx="909">
                  <c:v>10001.249536583997</c:v>
                </c:pt>
                <c:pt idx="910">
                  <c:v>10001.25259168567</c:v>
                </c:pt>
                <c:pt idx="911">
                  <c:v>10001.255646787344</c:v>
                </c:pt>
                <c:pt idx="912">
                  <c:v>10001.258701889017</c:v>
                </c:pt>
                <c:pt idx="913">
                  <c:v>10001.261756990691</c:v>
                </c:pt>
                <c:pt idx="914">
                  <c:v>10001.264812092364</c:v>
                </c:pt>
                <c:pt idx="915">
                  <c:v>10001.267867194038</c:v>
                </c:pt>
                <c:pt idx="916">
                  <c:v>10001.270922295711</c:v>
                </c:pt>
                <c:pt idx="917">
                  <c:v>10001.273977397384</c:v>
                </c:pt>
                <c:pt idx="918">
                  <c:v>10001.277032499058</c:v>
                </c:pt>
                <c:pt idx="919">
                  <c:v>10001.280087600731</c:v>
                </c:pt>
                <c:pt idx="920">
                  <c:v>10001.283142702405</c:v>
                </c:pt>
                <c:pt idx="921">
                  <c:v>10001.286197804078</c:v>
                </c:pt>
                <c:pt idx="922">
                  <c:v>10001.289252905752</c:v>
                </c:pt>
                <c:pt idx="923">
                  <c:v>10001.292308007425</c:v>
                </c:pt>
                <c:pt idx="924">
                  <c:v>10001.295363109099</c:v>
                </c:pt>
                <c:pt idx="925">
                  <c:v>10001.298418210772</c:v>
                </c:pt>
                <c:pt idx="926">
                  <c:v>10001.301473312446</c:v>
                </c:pt>
                <c:pt idx="927">
                  <c:v>10001.304528414119</c:v>
                </c:pt>
                <c:pt idx="928">
                  <c:v>10001.307583515792</c:v>
                </c:pt>
                <c:pt idx="929">
                  <c:v>10001.310638617466</c:v>
                </c:pt>
                <c:pt idx="930">
                  <c:v>10001.313693719139</c:v>
                </c:pt>
                <c:pt idx="931">
                  <c:v>10001.316748820813</c:v>
                </c:pt>
                <c:pt idx="932">
                  <c:v>10001.319803922486</c:v>
                </c:pt>
                <c:pt idx="933">
                  <c:v>10001.32285902416</c:v>
                </c:pt>
                <c:pt idx="934">
                  <c:v>10001.325914125833</c:v>
                </c:pt>
                <c:pt idx="935">
                  <c:v>10001.328969227507</c:v>
                </c:pt>
                <c:pt idx="936">
                  <c:v>10001.33202432918</c:v>
                </c:pt>
                <c:pt idx="937">
                  <c:v>10001.335079430854</c:v>
                </c:pt>
                <c:pt idx="938">
                  <c:v>10001.338134532527</c:v>
                </c:pt>
                <c:pt idx="939">
                  <c:v>10001.3411896342</c:v>
                </c:pt>
                <c:pt idx="940">
                  <c:v>10001.344244735874</c:v>
                </c:pt>
                <c:pt idx="941">
                  <c:v>10001.347299837547</c:v>
                </c:pt>
                <c:pt idx="942">
                  <c:v>10001.350354939221</c:v>
                </c:pt>
                <c:pt idx="943">
                  <c:v>10001.353410040894</c:v>
                </c:pt>
                <c:pt idx="944">
                  <c:v>10001.356465142568</c:v>
                </c:pt>
                <c:pt idx="945">
                  <c:v>10001.359520244241</c:v>
                </c:pt>
                <c:pt idx="946">
                  <c:v>10001.362575345915</c:v>
                </c:pt>
                <c:pt idx="947">
                  <c:v>10001.365630447588</c:v>
                </c:pt>
                <c:pt idx="948">
                  <c:v>10001.368685549261</c:v>
                </c:pt>
                <c:pt idx="949">
                  <c:v>10001.371740650935</c:v>
                </c:pt>
                <c:pt idx="950">
                  <c:v>10001.374795752608</c:v>
                </c:pt>
                <c:pt idx="951">
                  <c:v>10001.377850854282</c:v>
                </c:pt>
                <c:pt idx="952">
                  <c:v>10001.380905955955</c:v>
                </c:pt>
                <c:pt idx="953">
                  <c:v>10001.383961057629</c:v>
                </c:pt>
                <c:pt idx="954">
                  <c:v>10001.387016159302</c:v>
                </c:pt>
                <c:pt idx="955">
                  <c:v>10001.390071260976</c:v>
                </c:pt>
                <c:pt idx="956">
                  <c:v>10001.393126362649</c:v>
                </c:pt>
                <c:pt idx="957">
                  <c:v>10001.396181464323</c:v>
                </c:pt>
                <c:pt idx="958">
                  <c:v>10001.399236565996</c:v>
                </c:pt>
                <c:pt idx="959">
                  <c:v>10001.402291667669</c:v>
                </c:pt>
                <c:pt idx="960">
                  <c:v>10001.405346769343</c:v>
                </c:pt>
                <c:pt idx="961">
                  <c:v>10001.408401871016</c:v>
                </c:pt>
                <c:pt idx="962">
                  <c:v>10001.41145697269</c:v>
                </c:pt>
                <c:pt idx="963">
                  <c:v>10001.414512074363</c:v>
                </c:pt>
                <c:pt idx="964">
                  <c:v>10001.417567176037</c:v>
                </c:pt>
                <c:pt idx="965">
                  <c:v>10001.42062227771</c:v>
                </c:pt>
                <c:pt idx="966">
                  <c:v>10001.423677379384</c:v>
                </c:pt>
                <c:pt idx="967">
                  <c:v>10001.426732481057</c:v>
                </c:pt>
                <c:pt idx="968">
                  <c:v>10001.429787582731</c:v>
                </c:pt>
                <c:pt idx="969">
                  <c:v>10001.432842684404</c:v>
                </c:pt>
                <c:pt idx="970">
                  <c:v>10001.435897786077</c:v>
                </c:pt>
                <c:pt idx="971">
                  <c:v>10001.438952887751</c:v>
                </c:pt>
                <c:pt idx="972">
                  <c:v>10001.442007989424</c:v>
                </c:pt>
                <c:pt idx="973">
                  <c:v>10001.445063091098</c:v>
                </c:pt>
                <c:pt idx="974">
                  <c:v>10001.448118192771</c:v>
                </c:pt>
                <c:pt idx="975">
                  <c:v>10001.451173294445</c:v>
                </c:pt>
                <c:pt idx="976">
                  <c:v>10001.454228396118</c:v>
                </c:pt>
                <c:pt idx="977">
                  <c:v>10001.457283497792</c:v>
                </c:pt>
                <c:pt idx="978">
                  <c:v>10001.460338599465</c:v>
                </c:pt>
                <c:pt idx="979">
                  <c:v>10001.463393701139</c:v>
                </c:pt>
                <c:pt idx="980">
                  <c:v>10001.466448802812</c:v>
                </c:pt>
                <c:pt idx="981">
                  <c:v>10001.469503904485</c:v>
                </c:pt>
                <c:pt idx="982">
                  <c:v>10001.472559006159</c:v>
                </c:pt>
                <c:pt idx="983">
                  <c:v>10001.475614107832</c:v>
                </c:pt>
                <c:pt idx="984">
                  <c:v>10001.478669209506</c:v>
                </c:pt>
                <c:pt idx="985">
                  <c:v>10001.481724311179</c:v>
                </c:pt>
                <c:pt idx="986">
                  <c:v>10001.484779412853</c:v>
                </c:pt>
                <c:pt idx="987">
                  <c:v>10001.487834514526</c:v>
                </c:pt>
                <c:pt idx="988">
                  <c:v>10001.4908896162</c:v>
                </c:pt>
                <c:pt idx="989">
                  <c:v>10001.493944717873</c:v>
                </c:pt>
                <c:pt idx="990">
                  <c:v>10001.496999819547</c:v>
                </c:pt>
                <c:pt idx="991">
                  <c:v>10001.50005492122</c:v>
                </c:pt>
                <c:pt idx="992">
                  <c:v>10001.503110022893</c:v>
                </c:pt>
                <c:pt idx="993">
                  <c:v>10001.506165124567</c:v>
                </c:pt>
                <c:pt idx="994">
                  <c:v>10001.50922022624</c:v>
                </c:pt>
                <c:pt idx="995">
                  <c:v>10001.512275327914</c:v>
                </c:pt>
                <c:pt idx="996">
                  <c:v>10001.515330429587</c:v>
                </c:pt>
                <c:pt idx="997">
                  <c:v>10001.518385531261</c:v>
                </c:pt>
                <c:pt idx="998">
                  <c:v>10001.521440632934</c:v>
                </c:pt>
                <c:pt idx="999">
                  <c:v>10001.524495734608</c:v>
                </c:pt>
              </c:numCache>
            </c:numRef>
          </c:xVal>
          <c:yVal>
            <c:numRef>
              <c:f>'Risk PFA'!$D$145:$D$1144</c:f>
              <c:numCache>
                <c:formatCode>General</c:formatCode>
                <c:ptCount val="1000"/>
                <c:pt idx="0">
                  <c:v>3.5044391979020112E-4</c:v>
                </c:pt>
                <c:pt idx="1">
                  <c:v>3.6182790312960171E-4</c:v>
                </c:pt>
                <c:pt idx="2">
                  <c:v>3.7355778061734925E-4</c:v>
                </c:pt>
                <c:pt idx="3">
                  <c:v>3.8564323987190751E-4</c:v>
                </c:pt>
                <c:pt idx="4">
                  <c:v>3.9809421287484859E-4</c:v>
                </c:pt>
                <c:pt idx="5">
                  <c:v>4.1092088129302304E-4</c:v>
                </c:pt>
                <c:pt idx="6">
                  <c:v>4.241336818915462E-4</c:v>
                </c:pt>
                <c:pt idx="7">
                  <c:v>4.3774331203844493E-4</c:v>
                </c:pt>
                <c:pt idx="8">
                  <c:v>4.5176073530174055E-4</c:v>
                </c:pt>
                <c:pt idx="9">
                  <c:v>4.6619718713978008E-4</c:v>
                </c:pt>
                <c:pt idx="10">
                  <c:v>4.8106418068557893E-4</c:v>
                </c:pt>
                <c:pt idx="11">
                  <c:v>4.9637351262592786E-4</c:v>
                </c:pt>
                <c:pt idx="12">
                  <c:v>5.1213726917599992E-4</c:v>
                </c:pt>
                <c:pt idx="13">
                  <c:v>5.2836783215017534E-4</c:v>
                </c:pt>
                <c:pt idx="14">
                  <c:v>5.4507788512977442E-4</c:v>
                </c:pt>
                <c:pt idx="15">
                  <c:v>5.6228041972837442E-4</c:v>
                </c:pt>
                <c:pt idx="16">
                  <c:v>5.7998874195535374E-4</c:v>
                </c:pt>
                <c:pt idx="17">
                  <c:v>5.9821647867829432E-4</c:v>
                </c:pt>
                <c:pt idx="18">
                  <c:v>6.169775841848357E-4</c:v>
                </c:pt>
                <c:pt idx="19">
                  <c:v>6.3628634684455797E-4</c:v>
                </c:pt>
                <c:pt idx="20">
                  <c:v>6.5615739587143816E-4</c:v>
                </c:pt>
                <c:pt idx="21">
                  <c:v>6.7660570818739657E-4</c:v>
                </c:pt>
                <c:pt idx="22">
                  <c:v>6.9764661538741833E-4</c:v>
                </c:pt>
                <c:pt idx="23">
                  <c:v>7.1929581080671333E-4</c:v>
                </c:pt>
                <c:pt idx="24">
                  <c:v>7.415693566903271E-4</c:v>
                </c:pt>
                <c:pt idx="25">
                  <c:v>7.6448369146559869E-4</c:v>
                </c:pt>
                <c:pt idx="26">
                  <c:v>7.8805563711783653E-4</c:v>
                </c:pt>
                <c:pt idx="27">
                  <c:v>8.1230240666949863E-4</c:v>
                </c:pt>
                <c:pt idx="28">
                  <c:v>8.3724161176318976E-4</c:v>
                </c:pt>
                <c:pt idx="29">
                  <c:v>8.6289127034871115E-4</c:v>
                </c:pt>
                <c:pt idx="30">
                  <c:v>8.8926981447436072E-4</c:v>
                </c:pt>
                <c:pt idx="31">
                  <c:v>9.1639609818265156E-4</c:v>
                </c:pt>
                <c:pt idx="32">
                  <c:v>9.4428940551057733E-4</c:v>
                </c:pt>
                <c:pt idx="33">
                  <c:v>9.729694585944844E-4</c:v>
                </c:pt>
                <c:pt idx="34">
                  <c:v>1.0024564258796008E-3</c:v>
                </c:pt>
                <c:pt idx="35">
                  <c:v>1.0327709304341949E-3</c:v>
                </c:pt>
                <c:pt idx="36">
                  <c:v>1.0639340583683064E-3</c:v>
                </c:pt>
                <c:pt idx="37">
                  <c:v>1.0959673673569352E-3</c:v>
                </c:pt>
                <c:pt idx="38">
                  <c:v>1.1288928952675273E-3</c:v>
                </c:pt>
                <c:pt idx="39">
                  <c:v>1.1627331688915396E-3</c:v>
                </c:pt>
                <c:pt idx="40">
                  <c:v>1.1975112127798136E-3</c:v>
                </c:pt>
                <c:pt idx="41">
                  <c:v>1.2332505581814424E-3</c:v>
                </c:pt>
                <c:pt idx="42">
                  <c:v>1.2699752520857312E-3</c:v>
                </c:pt>
                <c:pt idx="43">
                  <c:v>1.3077098663668348E-3</c:v>
                </c:pt>
                <c:pt idx="44">
                  <c:v>1.3464795070305521E-3</c:v>
                </c:pt>
                <c:pt idx="45">
                  <c:v>1.3863098235627259E-3</c:v>
                </c:pt>
                <c:pt idx="46">
                  <c:v>1.4272270183786275E-3</c:v>
                </c:pt>
                <c:pt idx="47">
                  <c:v>1.4692578563726354E-3</c:v>
                </c:pt>
                <c:pt idx="48">
                  <c:v>1.5124296745674427E-3</c:v>
                </c:pt>
                <c:pt idx="49">
                  <c:v>1.5567703918619928E-3</c:v>
                </c:pt>
                <c:pt idx="50">
                  <c:v>1.6023085188772311E-3</c:v>
                </c:pt>
                <c:pt idx="51">
                  <c:v>1.6490731678987349E-3</c:v>
                </c:pt>
                <c:pt idx="52">
                  <c:v>1.6970940629151597E-3</c:v>
                </c:pt>
                <c:pt idx="53">
                  <c:v>1.7464015497514198E-3</c:v>
                </c:pt>
                <c:pt idx="54">
                  <c:v>1.7970266062954014E-3</c:v>
                </c:pt>
                <c:pt idx="55">
                  <c:v>1.8490008528169613E-3</c:v>
                </c:pt>
                <c:pt idx="56">
                  <c:v>1.9023565623778795E-3</c:v>
                </c:pt>
                <c:pt idx="57">
                  <c:v>1.9571266713313048E-3</c:v>
                </c:pt>
                <c:pt idx="58">
                  <c:v>2.0133447899092563E-3</c:v>
                </c:pt>
                <c:pt idx="59">
                  <c:v>2.071045212896546E-3</c:v>
                </c:pt>
                <c:pt idx="60">
                  <c:v>2.1302629303894777E-3</c:v>
                </c:pt>
                <c:pt idx="61">
                  <c:v>2.1910336386375697E-3</c:v>
                </c:pt>
                <c:pt idx="62">
                  <c:v>2.2533937509664316E-3</c:v>
                </c:pt>
                <c:pt idx="63">
                  <c:v>2.3173804087798927E-3</c:v>
                </c:pt>
                <c:pt idx="64">
                  <c:v>2.3830314926393537E-3</c:v>
                </c:pt>
                <c:pt idx="65">
                  <c:v>2.4503856334182252E-3</c:v>
                </c:pt>
                <c:pt idx="66">
                  <c:v>2.5194822235292489E-3</c:v>
                </c:pt>
                <c:pt idx="67">
                  <c:v>2.5903614282224274E-3</c:v>
                </c:pt>
                <c:pt idx="68">
                  <c:v>2.6630641969510901E-3</c:v>
                </c:pt>
                <c:pt idx="69">
                  <c:v>2.7376322748036692E-3</c:v>
                </c:pt>
                <c:pt idx="70">
                  <c:v>2.8141082139985299E-3</c:v>
                </c:pt>
                <c:pt idx="71">
                  <c:v>2.8925353854391558E-3</c:v>
                </c:pt>
                <c:pt idx="72">
                  <c:v>2.9729579903269199E-3</c:v>
                </c:pt>
                <c:pt idx="73">
                  <c:v>3.0554210718284538E-3</c:v>
                </c:pt>
                <c:pt idx="74">
                  <c:v>3.1399705267946918E-3</c:v>
                </c:pt>
                <c:pt idx="75">
                  <c:v>3.226653117528371E-3</c:v>
                </c:pt>
                <c:pt idx="76">
                  <c:v>3.3155164835968285E-3</c:v>
                </c:pt>
                <c:pt idx="77">
                  <c:v>3.4066091536866612E-3</c:v>
                </c:pt>
                <c:pt idx="78">
                  <c:v>3.499980557496913E-3</c:v>
                </c:pt>
                <c:pt idx="79">
                  <c:v>3.5956810376670872E-3</c:v>
                </c:pt>
                <c:pt idx="80">
                  <c:v>3.6937618617364095E-3</c:v>
                </c:pt>
                <c:pt idx="81">
                  <c:v>3.7942752341304678E-3</c:v>
                </c:pt>
                <c:pt idx="82">
                  <c:v>3.8972743081713431E-3</c:v>
                </c:pt>
                <c:pt idx="83">
                  <c:v>4.0028131981072043E-3</c:v>
                </c:pt>
                <c:pt idx="84">
                  <c:v>4.110946991157223E-3</c:v>
                </c:pt>
                <c:pt idx="85">
                  <c:v>4.22173175956745E-3</c:v>
                </c:pt>
                <c:pt idx="86">
                  <c:v>4.335224572673442E-3</c:v>
                </c:pt>
                <c:pt idx="87">
                  <c:v>4.4514835089648971E-3</c:v>
                </c:pt>
                <c:pt idx="88">
                  <c:v>4.5705676681478524E-3</c:v>
                </c:pt>
                <c:pt idx="89">
                  <c:v>4.6925371831995667E-3</c:v>
                </c:pt>
                <c:pt idx="90">
                  <c:v>4.817453232411277E-3</c:v>
                </c:pt>
                <c:pt idx="91">
                  <c:v>4.9453780514137529E-3</c:v>
                </c:pt>
                <c:pt idx="92">
                  <c:v>5.0763749451805378E-3</c:v>
                </c:pt>
                <c:pt idx="93">
                  <c:v>5.210508300003653E-3</c:v>
                </c:pt>
                <c:pt idx="94">
                  <c:v>5.3478435954363171E-3</c:v>
                </c:pt>
                <c:pt idx="95">
                  <c:v>5.4884474161971597E-3</c:v>
                </c:pt>
                <c:pt idx="96">
                  <c:v>5.6323874640303567E-3</c:v>
                </c:pt>
                <c:pt idx="97">
                  <c:v>5.7797325695157975E-3</c:v>
                </c:pt>
                <c:pt idx="98">
                  <c:v>5.9305527038234834E-3</c:v>
                </c:pt>
                <c:pt idx="99">
                  <c:v>6.08491899040606E-3</c:v>
                </c:pt>
                <c:pt idx="100">
                  <c:v>6.2429037166233251E-3</c:v>
                </c:pt>
                <c:pt idx="101">
                  <c:v>6.4045803452924431E-3</c:v>
                </c:pt>
                <c:pt idx="102">
                  <c:v>6.5700235261573767E-3</c:v>
                </c:pt>
                <c:pt idx="103">
                  <c:v>6.7393091072711171E-3</c:v>
                </c:pt>
                <c:pt idx="104">
                  <c:v>6.9125141462837896E-3</c:v>
                </c:pt>
                <c:pt idx="105">
                  <c:v>7.0897169216301058E-3</c:v>
                </c:pt>
                <c:pt idx="106">
                  <c:v>7.2709969436089185E-3</c:v>
                </c:pt>
                <c:pt idx="107">
                  <c:v>7.4564349653481136E-3</c:v>
                </c:pt>
                <c:pt idx="108">
                  <c:v>7.6461129936473025E-3</c:v>
                </c:pt>
                <c:pt idx="109">
                  <c:v>7.840114299691274E-3</c:v>
                </c:pt>
                <c:pt idx="110">
                  <c:v>8.0385234296265137E-3</c:v>
                </c:pt>
                <c:pt idx="111">
                  <c:v>8.2414262149933526E-3</c:v>
                </c:pt>
                <c:pt idx="112">
                  <c:v>8.448909783005951E-3</c:v>
                </c:pt>
                <c:pt idx="113">
                  <c:v>8.661062566672274E-3</c:v>
                </c:pt>
                <c:pt idx="114">
                  <c:v>8.877974314746075E-3</c:v>
                </c:pt>
                <c:pt idx="115">
                  <c:v>9.0997361015028901E-3</c:v>
                </c:pt>
                <c:pt idx="116">
                  <c:v>9.3264403363316345E-3</c:v>
                </c:pt>
                <c:pt idx="117">
                  <c:v>9.5581807731336642E-3</c:v>
                </c:pt>
                <c:pt idx="118">
                  <c:v>9.7950525195206316E-3</c:v>
                </c:pt>
                <c:pt idx="119">
                  <c:v>1.0037152045802753E-2</c:v>
                </c:pt>
                <c:pt idx="120">
                  <c:v>1.028457719375866E-2</c:v>
                </c:pt>
                <c:pt idx="121">
                  <c:v>1.0537427185177976E-2</c:v>
                </c:pt>
                <c:pt idx="122">
                  <c:v>1.0795802630167859E-2</c:v>
                </c:pt>
                <c:pt idx="123">
                  <c:v>1.1059805535214203E-2</c:v>
                </c:pt>
                <c:pt idx="124">
                  <c:v>1.1329539310988644E-2</c:v>
                </c:pt>
                <c:pt idx="125">
                  <c:v>1.160510877989181E-2</c:v>
                </c:pt>
                <c:pt idx="126">
                  <c:v>1.1886620183323624E-2</c:v>
                </c:pt>
                <c:pt idx="127">
                  <c:v>1.2174181188671092E-2</c:v>
                </c:pt>
                <c:pt idx="128">
                  <c:v>1.2467900896004048E-2</c:v>
                </c:pt>
                <c:pt idx="129">
                  <c:v>1.2767889844469058E-2</c:v>
                </c:pt>
                <c:pt idx="130">
                  <c:v>1.3074260018371904E-2</c:v>
                </c:pt>
                <c:pt idx="131">
                  <c:v>1.3387124852938481E-2</c:v>
                </c:pt>
                <c:pt idx="132">
                  <c:v>1.3706599239744457E-2</c:v>
                </c:pt>
                <c:pt idx="133">
                  <c:v>1.4032799531803315E-2</c:v>
                </c:pt>
                <c:pt idx="134">
                  <c:v>1.4365843548302899E-2</c:v>
                </c:pt>
                <c:pt idx="135">
                  <c:v>1.4705850578980058E-2</c:v>
                </c:pt>
                <c:pt idx="136">
                  <c:v>1.5052941388123223E-2</c:v>
                </c:pt>
                <c:pt idx="137">
                  <c:v>1.5407238218192246E-2</c:v>
                </c:pt>
                <c:pt idx="138">
                  <c:v>1.5768864793045505E-2</c:v>
                </c:pt>
                <c:pt idx="139">
                  <c:v>1.6137946320763302E-2</c:v>
                </c:pt>
                <c:pt idx="140">
                  <c:v>1.6514609496057122E-2</c:v>
                </c:pt>
                <c:pt idx="141">
                  <c:v>1.6898982502254346E-2</c:v>
                </c:pt>
                <c:pt idx="142">
                  <c:v>1.7291195012847111E-2</c:v>
                </c:pt>
                <c:pt idx="143">
                  <c:v>1.7691378192595204E-2</c:v>
                </c:pt>
                <c:pt idx="144">
                  <c:v>1.8099664698171841E-2</c:v>
                </c:pt>
                <c:pt idx="145">
                  <c:v>1.8516188678341348E-2</c:v>
                </c:pt>
                <c:pt idx="146">
                  <c:v>1.894108577365821E-2</c:v>
                </c:pt>
                <c:pt idx="147">
                  <c:v>1.9374493115676232E-2</c:v>
                </c:pt>
                <c:pt idx="148">
                  <c:v>1.9816549325657115E-2</c:v>
                </c:pt>
                <c:pt idx="149">
                  <c:v>2.0267394512767101E-2</c:v>
                </c:pt>
                <c:pt idx="150">
                  <c:v>2.072717027175108E-2</c:v>
                </c:pt>
                <c:pt idx="151">
                  <c:v>2.1196019680072915E-2</c:v>
                </c:pt>
                <c:pt idx="152">
                  <c:v>2.1674087294510955E-2</c:v>
                </c:pt>
                <c:pt idx="153">
                  <c:v>2.2161519147197731E-2</c:v>
                </c:pt>
                <c:pt idx="154">
                  <c:v>2.2658462741092865E-2</c:v>
                </c:pt>
                <c:pt idx="155">
                  <c:v>2.3165067044878005E-2</c:v>
                </c:pt>
                <c:pt idx="156">
                  <c:v>2.368148248726297E-2</c:v>
                </c:pt>
                <c:pt idx="157">
                  <c:v>2.4207860950692012E-2</c:v>
                </c:pt>
                <c:pt idx="158">
                  <c:v>2.4744355764439129E-2</c:v>
                </c:pt>
                <c:pt idx="159">
                  <c:v>2.5291121697081701E-2</c:v>
                </c:pt>
                <c:pt idx="160">
                  <c:v>2.5848314948341351E-2</c:v>
                </c:pt>
                <c:pt idx="161">
                  <c:v>2.6416093140281375E-2</c:v>
                </c:pt>
                <c:pt idx="162">
                  <c:v>2.6994615307849693E-2</c:v>
                </c:pt>
                <c:pt idx="163">
                  <c:v>2.7584041888756926E-2</c:v>
                </c:pt>
                <c:pt idx="164">
                  <c:v>2.818453471267842E-2</c:v>
                </c:pt>
                <c:pt idx="165">
                  <c:v>2.8796256989770133E-2</c:v>
                </c:pt>
                <c:pt idx="166">
                  <c:v>2.9419373298487594E-2</c:v>
                </c:pt>
                <c:pt idx="167">
                  <c:v>3.0054049572697368E-2</c:v>
                </c:pt>
                <c:pt idx="168">
                  <c:v>3.0700453088070984E-2</c:v>
                </c:pt>
                <c:pt idx="169">
                  <c:v>3.1358752447750889E-2</c:v>
                </c:pt>
                <c:pt idx="170">
                  <c:v>3.2029117567278213E-2</c:v>
                </c:pt>
                <c:pt idx="171">
                  <c:v>3.2711719658772613E-2</c:v>
                </c:pt>
                <c:pt idx="172">
                  <c:v>3.340673121435396E-2</c:v>
                </c:pt>
                <c:pt idx="173">
                  <c:v>3.4114325988796289E-2</c:v>
                </c:pt>
                <c:pt idx="174">
                  <c:v>3.4834678981404313E-2</c:v>
                </c:pt>
                <c:pt idx="175">
                  <c:v>3.5567966417103164E-2</c:v>
                </c:pt>
                <c:pt idx="176">
                  <c:v>3.6314365726731745E-2</c:v>
                </c:pt>
                <c:pt idx="177">
                  <c:v>3.7074055526530821E-2</c:v>
                </c:pt>
                <c:pt idx="178">
                  <c:v>3.7847215596816607E-2</c:v>
                </c:pt>
                <c:pt idx="179">
                  <c:v>3.8634026859831284E-2</c:v>
                </c:pt>
                <c:pt idx="180">
                  <c:v>3.9434671356761659E-2</c:v>
                </c:pt>
                <c:pt idx="181">
                  <c:v>4.0249332223917404E-2</c:v>
                </c:pt>
                <c:pt idx="182">
                  <c:v>4.1078193668061098E-2</c:v>
                </c:pt>
                <c:pt idx="183">
                  <c:v>4.1921440940881564E-2</c:v>
                </c:pt>
                <c:pt idx="184">
                  <c:v>4.2779260312602936E-2</c:v>
                </c:pt>
                <c:pt idx="185">
                  <c:v>4.3651839044722009E-2</c:v>
                </c:pt>
                <c:pt idx="186">
                  <c:v>4.453936536186625E-2</c:v>
                </c:pt>
                <c:pt idx="187">
                  <c:v>4.5442028422765721E-2</c:v>
                </c:pt>
                <c:pt idx="188">
                  <c:v>4.6360018290331782E-2</c:v>
                </c:pt>
                <c:pt idx="189">
                  <c:v>4.7293525900836395E-2</c:v>
                </c:pt>
                <c:pt idx="190">
                  <c:v>4.8242743032185308E-2</c:v>
                </c:pt>
                <c:pt idx="191">
                  <c:v>4.920786227127958E-2</c:v>
                </c:pt>
                <c:pt idx="192">
                  <c:v>5.0189076980459282E-2</c:v>
                </c:pt>
                <c:pt idx="193">
                  <c:v>5.118658126302443E-2</c:v>
                </c:pt>
                <c:pt idx="194">
                  <c:v>5.2200569927827713E-2</c:v>
                </c:pt>
                <c:pt idx="195">
                  <c:v>5.3231238452934412E-2</c:v>
                </c:pt>
                <c:pt idx="196">
                  <c:v>5.4278782948344942E-2</c:v>
                </c:pt>
                <c:pt idx="197">
                  <c:v>5.5343400117776061E-2</c:v>
                </c:pt>
                <c:pt idx="198">
                  <c:v>5.6425287219496967E-2</c:v>
                </c:pt>
                <c:pt idx="199">
                  <c:v>5.7524642026216516E-2</c:v>
                </c:pt>
                <c:pt idx="200">
                  <c:v>5.8641662784019111E-2</c:v>
                </c:pt>
                <c:pt idx="201">
                  <c:v>5.9776548170346007E-2</c:v>
                </c:pt>
                <c:pt idx="202">
                  <c:v>6.0929497251020218E-2</c:v>
                </c:pt>
                <c:pt idx="203">
                  <c:v>6.2100709436312594E-2</c:v>
                </c:pt>
                <c:pt idx="204">
                  <c:v>6.3290384436048203E-2</c:v>
                </c:pt>
                <c:pt idx="205">
                  <c:v>6.449872221375097E-2</c:v>
                </c:pt>
                <c:pt idx="206">
                  <c:v>6.5725922939827139E-2</c:v>
                </c:pt>
                <c:pt idx="207">
                  <c:v>6.6972186943786066E-2</c:v>
                </c:pt>
                <c:pt idx="208">
                  <c:v>6.8237714665499008E-2</c:v>
                </c:pt>
                <c:pt idx="209">
                  <c:v>6.9522706605496906E-2</c:v>
                </c:pt>
                <c:pt idx="210">
                  <c:v>7.0827363274307401E-2</c:v>
                </c:pt>
                <c:pt idx="211">
                  <c:v>7.2151885140832955E-2</c:v>
                </c:pt>
                <c:pt idx="212">
                  <c:v>7.3496472579772362E-2</c:v>
                </c:pt>
                <c:pt idx="213">
                  <c:v>7.4861325818087396E-2</c:v>
                </c:pt>
                <c:pt idx="214">
                  <c:v>7.6246644880518022E-2</c:v>
                </c:pt>
                <c:pt idx="215">
                  <c:v>7.7652629534149337E-2</c:v>
                </c:pt>
                <c:pt idx="216">
                  <c:v>7.9079479232033942E-2</c:v>
                </c:pt>
                <c:pt idx="217">
                  <c:v>8.0527393055874683E-2</c:v>
                </c:pt>
                <c:pt idx="218">
                  <c:v>8.1996569657772023E-2</c:v>
                </c:pt>
                <c:pt idx="219">
                  <c:v>8.3487207201041705E-2</c:v>
                </c:pt>
                <c:pt idx="220">
                  <c:v>8.4999503300108595E-2</c:v>
                </c:pt>
                <c:pt idx="221">
                  <c:v>8.6533654959483286E-2</c:v>
                </c:pt>
                <c:pt idx="222">
                  <c:v>8.8089858511828129E-2</c:v>
                </c:pt>
                <c:pt idx="223">
                  <c:v>8.9668309555120326E-2</c:v>
                </c:pt>
                <c:pt idx="224">
                  <c:v>9.1269202888920223E-2</c:v>
                </c:pt>
                <c:pt idx="225">
                  <c:v>9.2892732449753462E-2</c:v>
                </c:pt>
                <c:pt idx="226">
                  <c:v>9.4539091245615825E-2</c:v>
                </c:pt>
                <c:pt idx="227">
                  <c:v>9.6208471289610714E-2</c:v>
                </c:pt>
                <c:pt idx="228">
                  <c:v>9.7901063532729649E-2</c:v>
                </c:pt>
                <c:pt idx="229">
                  <c:v>9.9617057795786224E-2</c:v>
                </c:pt>
                <c:pt idx="230">
                  <c:v>0.1013566427005155</c:v>
                </c:pt>
                <c:pt idx="231">
                  <c:v>0.10312000559985039</c:v>
                </c:pt>
                <c:pt idx="232">
                  <c:v>0.10490733250738792</c:v>
                </c:pt>
                <c:pt idx="233">
                  <c:v>0.10671880802605795</c:v>
                </c:pt>
                <c:pt idx="234">
                  <c:v>0.10855461527600926</c:v>
                </c:pt>
                <c:pt idx="235">
                  <c:v>0.1104149358217261</c:v>
                </c:pt>
                <c:pt idx="236">
                  <c:v>0.11229994959839097</c:v>
                </c:pt>
                <c:pt idx="237">
                  <c:v>0.11420983483750873</c:v>
                </c:pt>
                <c:pt idx="238">
                  <c:v>0.11614476799180853</c:v>
                </c:pt>
                <c:pt idx="239">
                  <c:v>0.11810492365944002</c:v>
                </c:pt>
                <c:pt idx="240">
                  <c:v>0.12009047450748137</c:v>
                </c:pt>
                <c:pt idx="241">
                  <c:v>0.12210159119477719</c:v>
                </c:pt>
                <c:pt idx="242">
                  <c:v>0.12413844229412435</c:v>
                </c:pt>
                <c:pt idx="243">
                  <c:v>0.12620119421382558</c:v>
                </c:pt>
                <c:pt idx="244">
                  <c:v>0.1282900111186302</c:v>
                </c:pt>
                <c:pt idx="245">
                  <c:v>0.13040505485008244</c:v>
                </c:pt>
                <c:pt idx="246">
                  <c:v>0.13254648484629836</c:v>
                </c:pt>
                <c:pt idx="247">
                  <c:v>0.13471445806119325</c:v>
                </c:pt>
                <c:pt idx="248">
                  <c:v>0.13690912888318107</c:v>
                </c:pt>
                <c:pt idx="249">
                  <c:v>0.13913064905336933</c:v>
                </c:pt>
                <c:pt idx="250">
                  <c:v>0.14137916758327271</c:v>
                </c:pt>
                <c:pt idx="251">
                  <c:v>0.14365483067206919</c:v>
                </c:pt>
                <c:pt idx="252">
                  <c:v>0.14595778162342338</c:v>
                </c:pt>
                <c:pt idx="253">
                  <c:v>0.14828816076190252</c:v>
                </c:pt>
                <c:pt idx="254">
                  <c:v>0.15064610534901063</c:v>
                </c:pt>
                <c:pt idx="255">
                  <c:v>0.15303174949886753</c:v>
                </c:pt>
                <c:pt idx="256">
                  <c:v>0.15544522409355874</c:v>
                </c:pt>
                <c:pt idx="257">
                  <c:v>0.15788665669818552</c:v>
                </c:pt>
                <c:pt idx="258">
                  <c:v>0.16035617147564163</c:v>
                </c:pt>
                <c:pt idx="259">
                  <c:v>0.16285388910114548</c:v>
                </c:pt>
                <c:pt idx="260">
                  <c:v>0.16537992667655907</c:v>
                </c:pt>
                <c:pt idx="261">
                  <c:v>0.16793439764451973</c:v>
                </c:pt>
                <c:pt idx="262">
                  <c:v>0.1705174117024193</c:v>
                </c:pt>
                <c:pt idx="263">
                  <c:v>0.17312907471625782</c:v>
                </c:pt>
                <c:pt idx="264">
                  <c:v>0.17576948863440597</c:v>
                </c:pt>
                <c:pt idx="265">
                  <c:v>0.17843875140130638</c:v>
                </c:pt>
                <c:pt idx="266">
                  <c:v>0.18113695687114734</c:v>
                </c:pt>
                <c:pt idx="267">
                  <c:v>0.18386419472154156</c:v>
                </c:pt>
                <c:pt idx="268">
                  <c:v>0.18662055036724298</c:v>
                </c:pt>
                <c:pt idx="269">
                  <c:v>0.1894061048739365</c:v>
                </c:pt>
                <c:pt idx="270">
                  <c:v>0.19222093487213418</c:v>
                </c:pt>
                <c:pt idx="271">
                  <c:v>0.19506511247121389</c:v>
                </c:pt>
                <c:pt idx="272">
                  <c:v>0.19793870517363399</c:v>
                </c:pt>
                <c:pt idx="273">
                  <c:v>0.20084177578936227</c:v>
                </c:pt>
                <c:pt idx="274">
                  <c:v>0.20377438235055303</c:v>
                </c:pt>
                <c:pt idx="275">
                  <c:v>0.20673657802651108</c:v>
                </c:pt>
                <c:pt idx="276">
                  <c:v>0.20972841103897744</c:v>
                </c:pt>
                <c:pt idx="277">
                  <c:v>0.21274992457777694</c:v>
                </c:pt>
                <c:pt idx="278">
                  <c:v>0.21580115671686315</c:v>
                </c:pt>
                <c:pt idx="279">
                  <c:v>0.21888214033079995</c:v>
                </c:pt>
                <c:pt idx="280">
                  <c:v>0.22199290301171901</c:v>
                </c:pt>
                <c:pt idx="281">
                  <c:v>0.22513346698679021</c:v>
                </c:pt>
                <c:pt idx="282">
                  <c:v>0.22830384903624645</c:v>
                </c:pt>
                <c:pt idx="283">
                  <c:v>0.23150406041200067</c:v>
                </c:pt>
                <c:pt idx="284">
                  <c:v>0.23473410675689579</c:v>
                </c:pt>
                <c:pt idx="285">
                  <c:v>0.2379939880246279</c:v>
                </c:pt>
                <c:pt idx="286">
                  <c:v>0.241283698400382</c:v>
                </c:pt>
                <c:pt idx="287">
                  <c:v>0.24460322622222247</c:v>
                </c:pt>
                <c:pt idx="288">
                  <c:v>0.24795255390327758</c:v>
                </c:pt>
                <c:pt idx="289">
                  <c:v>0.25133165785476053</c:v>
                </c:pt>
                <c:pt idx="290">
                  <c:v>0.25474050840986712</c:v>
                </c:pt>
                <c:pt idx="291">
                  <c:v>0.25817906974859189</c:v>
                </c:pt>
                <c:pt idx="292">
                  <c:v>0.2616472998235051</c:v>
                </c:pt>
                <c:pt idx="293">
                  <c:v>0.26514515028653068</c:v>
                </c:pt>
                <c:pt idx="294">
                  <c:v>0.26867256641676845</c:v>
                </c:pt>
                <c:pt idx="295">
                  <c:v>0.27222948704940131</c:v>
                </c:pt>
                <c:pt idx="296">
                  <c:v>0.27581584450573088</c:v>
                </c:pt>
                <c:pt idx="297">
                  <c:v>0.27943156452438217</c:v>
                </c:pt>
                <c:pt idx="298">
                  <c:v>0.28307656619371963</c:v>
                </c:pt>
                <c:pt idx="299">
                  <c:v>0.28675076188551807</c:v>
                </c:pt>
                <c:pt idx="300">
                  <c:v>0.29045405718992801</c:v>
                </c:pt>
                <c:pt idx="301">
                  <c:v>0.29418635085178052</c:v>
                </c:pt>
                <c:pt idx="302">
                  <c:v>0.29794753470827023</c:v>
                </c:pt>
                <c:pt idx="303">
                  <c:v>0.30173749362806163</c:v>
                </c:pt>
                <c:pt idx="304">
                  <c:v>0.30555610545185774</c:v>
                </c:pt>
                <c:pt idx="305">
                  <c:v>0.3094032409344748</c:v>
                </c:pt>
                <c:pt idx="306">
                  <c:v>0.31327876368846352</c:v>
                </c:pt>
                <c:pt idx="307">
                  <c:v>0.31718253012931846</c:v>
                </c:pt>
                <c:pt idx="308">
                  <c:v>0.32111438942231629</c:v>
                </c:pt>
                <c:pt idx="309">
                  <c:v>0.32507418343102507</c:v>
                </c:pt>
                <c:pt idx="310">
                  <c:v>0.32906174666752402</c:v>
                </c:pt>
                <c:pt idx="311">
                  <c:v>0.33307690624437464</c:v>
                </c:pt>
                <c:pt idx="312">
                  <c:v>0.33711948182838353</c:v>
                </c:pt>
                <c:pt idx="313">
                  <c:v>0.3411892855961966</c:v>
                </c:pt>
                <c:pt idx="314">
                  <c:v>0.34528612219176419</c:v>
                </c:pt>
                <c:pt idx="315">
                  <c:v>0.34940978868571593</c:v>
                </c:pt>
                <c:pt idx="316">
                  <c:v>0.35356007453668475</c:v>
                </c:pt>
                <c:pt idx="317">
                  <c:v>0.35773676155461781</c:v>
                </c:pt>
                <c:pt idx="318">
                  <c:v>0.36193962386611234</c:v>
                </c:pt>
                <c:pt idx="319">
                  <c:v>0.36616842788181442</c:v>
                </c:pt>
                <c:pt idx="320">
                  <c:v>0.37042293226591616</c:v>
                </c:pt>
                <c:pt idx="321">
                  <c:v>0.37470288790779038</c:v>
                </c:pt>
                <c:pt idx="322">
                  <c:v>0.37900803789579474</c:v>
                </c:pt>
                <c:pt idx="323">
                  <c:v>0.38333811749328572</c:v>
                </c:pt>
                <c:pt idx="324">
                  <c:v>0.38769285411687193</c:v>
                </c:pt>
                <c:pt idx="325">
                  <c:v>0.39207196731694527</c:v>
                </c:pt>
                <c:pt idx="326">
                  <c:v>0.39647516876052052</c:v>
                </c:pt>
                <c:pt idx="327">
                  <c:v>0.40090216221641828</c:v>
                </c:pt>
                <c:pt idx="328">
                  <c:v>0.4053526435428213</c:v>
                </c:pt>
                <c:pt idx="329">
                  <c:v>0.40982630067723835</c:v>
                </c:pt>
                <c:pt idx="330">
                  <c:v>0.4143228136289035</c:v>
                </c:pt>
                <c:pt idx="331">
                  <c:v>0.41884185447364342</c:v>
                </c:pt>
                <c:pt idx="332">
                  <c:v>0.42338308735123947</c:v>
                </c:pt>
                <c:pt idx="333">
                  <c:v>0.42794616846531525</c:v>
                </c:pt>
                <c:pt idx="334">
                  <c:v>0.4325307460857753</c:v>
                </c:pt>
                <c:pt idx="335">
                  <c:v>0.43713646055382333</c:v>
                </c:pt>
                <c:pt idx="336">
                  <c:v>0.44176294428958407</c:v>
                </c:pt>
                <c:pt idx="337">
                  <c:v>0.44640982180235561</c:v>
                </c:pt>
                <c:pt idx="338">
                  <c:v>0.45107670970351421</c:v>
                </c:pt>
                <c:pt idx="339">
                  <c:v>0.45576321672209719</c:v>
                </c:pt>
                <c:pt idx="340">
                  <c:v>0.46046894372308295</c:v>
                </c:pt>
                <c:pt idx="341">
                  <c:v>0.46519348372839237</c:v>
                </c:pt>
                <c:pt idx="342">
                  <c:v>0.46993642194062929</c:v>
                </c:pt>
                <c:pt idx="343">
                  <c:v>0.47469733576958134</c:v>
                </c:pt>
                <c:pt idx="344">
                  <c:v>0.47947579486149683</c:v>
                </c:pt>
                <c:pt idx="345">
                  <c:v>0.48427136113115682</c:v>
                </c:pt>
                <c:pt idx="346">
                  <c:v>0.48908358879675723</c:v>
                </c:pt>
                <c:pt idx="347">
                  <c:v>0.49391202441761617</c:v>
                </c:pt>
                <c:pt idx="348">
                  <c:v>0.49875620693471945</c:v>
                </c:pt>
                <c:pt idx="349">
                  <c:v>0.50361566771411859</c:v>
                </c:pt>
                <c:pt idx="350">
                  <c:v>0.50848993059319048</c:v>
                </c:pt>
                <c:pt idx="351">
                  <c:v>0.5133785119297708</c:v>
                </c:pt>
                <c:pt idx="352">
                  <c:v>0.51828092065416875</c:v>
                </c:pt>
                <c:pt idx="353">
                  <c:v>0.52319665832407269</c:v>
                </c:pt>
                <c:pt idx="354">
                  <c:v>0.52812521918235067</c:v>
                </c:pt>
                <c:pt idx="355">
                  <c:v>0.53306609021775475</c:v>
                </c:pt>
                <c:pt idx="356">
                  <c:v>0.53801875122852938</c:v>
                </c:pt>
                <c:pt idx="357">
                  <c:v>0.54298267488892926</c:v>
                </c:pt>
                <c:pt idx="358">
                  <c:v>0.54795732681864839</c:v>
                </c:pt>
                <c:pt idx="359">
                  <c:v>0.55294216565515786</c:v>
                </c:pt>
                <c:pt idx="360">
                  <c:v>0.55793664312895452</c:v>
                </c:pt>
                <c:pt idx="361">
                  <c:v>0.5629402041417163</c:v>
                </c:pt>
                <c:pt idx="362">
                  <c:v>0.5679522868473611</c:v>
                </c:pt>
                <c:pt idx="363">
                  <c:v>0.57297232273600385</c:v>
                </c:pt>
                <c:pt idx="364">
                  <c:v>0.57799973672080596</c:v>
                </c:pt>
                <c:pt idx="365">
                  <c:v>0.58303394722770818</c:v>
                </c:pt>
                <c:pt idx="366">
                  <c:v>0.58807436628804</c:v>
                </c:pt>
                <c:pt idx="367">
                  <c:v>0.59312039963399221</c:v>
                </c:pt>
                <c:pt idx="368">
                  <c:v>0.59817144679694334</c:v>
                </c:pt>
                <c:pt idx="369">
                  <c:v>0.60322690120862466</c:v>
                </c:pt>
                <c:pt idx="370">
                  <c:v>0.60828615030511146</c:v>
                </c:pt>
                <c:pt idx="371">
                  <c:v>0.61334857563362133</c:v>
                </c:pt>
                <c:pt idx="372">
                  <c:v>0.61841355296210543</c:v>
                </c:pt>
                <c:pt idx="373">
                  <c:v>0.62348045239161132</c:v>
                </c:pt>
                <c:pt idx="374">
                  <c:v>0.62854863847139864</c:v>
                </c:pt>
                <c:pt idx="375">
                  <c:v>0.63361747031678539</c:v>
                </c:pt>
                <c:pt idx="376">
                  <c:v>0.63868630172970098</c:v>
                </c:pt>
                <c:pt idx="377">
                  <c:v>0.64375448132192359</c:v>
                </c:pt>
                <c:pt idx="378">
                  <c:v>0.64882135264097385</c:v>
                </c:pt>
                <c:pt idx="379">
                  <c:v>0.65388625429863934</c:v>
                </c:pt>
                <c:pt idx="380">
                  <c:v>0.65894852010209926</c:v>
                </c:pt>
                <c:pt idx="381">
                  <c:v>0.66400747918762082</c:v>
                </c:pt>
                <c:pt idx="382">
                  <c:v>0.66906245615679616</c:v>
                </c:pt>
                <c:pt idx="383">
                  <c:v>0.67411277121528523</c:v>
                </c:pt>
                <c:pt idx="384">
                  <c:v>0.67915774031403064</c:v>
                </c:pt>
                <c:pt idx="385">
                  <c:v>0.68419667529291195</c:v>
                </c:pt>
                <c:pt idx="386">
                  <c:v>0.68922888402679716</c:v>
                </c:pt>
                <c:pt idx="387">
                  <c:v>0.69425367057395837</c:v>
                </c:pt>
                <c:pt idx="388">
                  <c:v>0.69927033532680838</c:v>
                </c:pt>
                <c:pt idx="389">
                  <c:v>0.70427817516491753</c:v>
                </c:pt>
                <c:pt idx="390">
                  <c:v>0.70927648361027185</c:v>
                </c:pt>
                <c:pt idx="391">
                  <c:v>0.71426455098472263</c:v>
                </c:pt>
                <c:pt idx="392">
                  <c:v>0.71924166456959004</c:v>
                </c:pt>
                <c:pt idx="393">
                  <c:v>0.7242071087673676</c:v>
                </c:pt>
                <c:pt idx="394">
                  <c:v>0.72916016526548411</c:v>
                </c:pt>
                <c:pt idx="395">
                  <c:v>0.73410011320207402</c:v>
                </c:pt>
                <c:pt idx="396">
                  <c:v>0.73902622933370321</c:v>
                </c:pt>
                <c:pt idx="397">
                  <c:v>0.74393778820500389</c:v>
                </c:pt>
                <c:pt idx="398">
                  <c:v>0.74883406232016092</c:v>
                </c:pt>
                <c:pt idx="399">
                  <c:v>0.75371432231619973</c:v>
                </c:pt>
                <c:pt idx="400">
                  <c:v>0.75857783713801974</c:v>
                </c:pt>
                <c:pt idx="401">
                  <c:v>0.76342387421511648</c:v>
                </c:pt>
                <c:pt idx="402">
                  <c:v>0.76825169963993745</c:v>
                </c:pt>
                <c:pt idx="403">
                  <c:v>0.77306057834781094</c:v>
                </c:pt>
                <c:pt idx="404">
                  <c:v>0.77784977429839064</c:v>
                </c:pt>
                <c:pt idx="405">
                  <c:v>0.78261855065855523</c:v>
                </c:pt>
                <c:pt idx="406">
                  <c:v>0.78736616998670084</c:v>
                </c:pt>
                <c:pt idx="407">
                  <c:v>0.79209189441836436</c:v>
                </c:pt>
                <c:pt idx="408">
                  <c:v>0.79679498585311559</c:v>
                </c:pt>
                <c:pt idx="409">
                  <c:v>0.80147470614265159</c:v>
                </c:pt>
                <c:pt idx="410">
                  <c:v>0.80613031728002948</c:v>
                </c:pt>
                <c:pt idx="411">
                  <c:v>0.81076108158997273</c:v>
                </c:pt>
                <c:pt idx="412">
                  <c:v>0.81536626192017991</c:v>
                </c:pt>
                <c:pt idx="413">
                  <c:v>0.81994512183357349</c:v>
                </c:pt>
                <c:pt idx="414">
                  <c:v>0.8244969258014152</c:v>
                </c:pt>
                <c:pt idx="415">
                  <c:v>0.82902093939722188</c:v>
                </c:pt>
                <c:pt idx="416">
                  <c:v>0.83351642949140936</c:v>
                </c:pt>
                <c:pt idx="417">
                  <c:v>0.83798266444659553</c:v>
                </c:pt>
                <c:pt idx="418">
                  <c:v>0.84241891431348903</c:v>
                </c:pt>
                <c:pt idx="419">
                  <c:v>0.8468244510272922</c:v>
                </c:pt>
                <c:pt idx="420">
                  <c:v>0.85119854860454713</c:v>
                </c:pt>
                <c:pt idx="421">
                  <c:v>0.8555404833403466</c:v>
                </c:pt>
                <c:pt idx="422">
                  <c:v>0.85984953400584252</c:v>
                </c:pt>
                <c:pt idx="423">
                  <c:v>0.86412498204597088</c:v>
                </c:pt>
                <c:pt idx="424">
                  <c:v>0.86836611177732315</c:v>
                </c:pt>
                <c:pt idx="425">
                  <c:v>0.87257221058608592</c:v>
                </c:pt>
                <c:pt idx="426">
                  <c:v>0.87674256912597381</c:v>
                </c:pt>
                <c:pt idx="427">
                  <c:v>0.880876481516079</c:v>
                </c:pt>
                <c:pt idx="428">
                  <c:v>0.88497324553856194</c:v>
                </c:pt>
                <c:pt idx="429">
                  <c:v>0.88903216283610531</c:v>
                </c:pt>
                <c:pt idx="430">
                  <c:v>0.89305253910905402</c:v>
                </c:pt>
                <c:pt idx="431">
                  <c:v>0.89703368431216501</c:v>
                </c:pt>
                <c:pt idx="432">
                  <c:v>0.90097491285088804</c:v>
                </c:pt>
                <c:pt idx="433">
                  <c:v>0.90487554377710067</c:v>
                </c:pt>
                <c:pt idx="434">
                  <c:v>0.90873490098421983</c:v>
                </c:pt>
                <c:pt idx="435">
                  <c:v>0.91255231340161114</c:v>
                </c:pt>
                <c:pt idx="436">
                  <c:v>0.91632711518821919</c:v>
                </c:pt>
                <c:pt idx="437">
                  <c:v>0.92005864592533992</c:v>
                </c:pt>
                <c:pt idx="438">
                  <c:v>0.92374625080845918</c:v>
                </c:pt>
                <c:pt idx="439">
                  <c:v>0.92738928083807703</c:v>
                </c:pt>
                <c:pt idx="440">
                  <c:v>0.93098709300944238</c:v>
                </c:pt>
                <c:pt idx="441">
                  <c:v>0.93453905050112041</c:v>
                </c:pt>
                <c:pt idx="442">
                  <c:v>0.93804452286231477</c:v>
                </c:pt>
                <c:pt idx="443">
                  <c:v>0.94150288619886724</c:v>
                </c:pt>
                <c:pt idx="444">
                  <c:v>0.94491352335786083</c:v>
                </c:pt>
                <c:pt idx="445">
                  <c:v>0.94827582411074685</c:v>
                </c:pt>
                <c:pt idx="446">
                  <c:v>0.95158918533492165</c:v>
                </c:pt>
                <c:pt idx="447">
                  <c:v>0.9548530111936786</c:v>
                </c:pt>
                <c:pt idx="448">
                  <c:v>0.9580667133144577</c:v>
                </c:pt>
                <c:pt idx="449">
                  <c:v>0.96122971096532028</c:v>
                </c:pt>
                <c:pt idx="450">
                  <c:v>0.96434143122957516</c:v>
                </c:pt>
                <c:pt idx="451">
                  <c:v>0.96740130917848022</c:v>
                </c:pt>
                <c:pt idx="452">
                  <c:v>0.97040878804195008</c:v>
                </c:pt>
                <c:pt idx="453">
                  <c:v>0.97336331937719534</c:v>
                </c:pt>
                <c:pt idx="454">
                  <c:v>0.9762643632352227</c:v>
                </c:pt>
                <c:pt idx="455">
                  <c:v>0.97911138832512568</c:v>
                </c:pt>
                <c:pt idx="456">
                  <c:v>0.98190387217609498</c:v>
                </c:pt>
                <c:pt idx="457">
                  <c:v>0.98464130129708094</c:v>
                </c:pt>
                <c:pt idx="458">
                  <c:v>0.98732317133403857</c:v>
                </c:pt>
                <c:pt idx="459">
                  <c:v>0.98994898722468805</c:v>
                </c:pt>
                <c:pt idx="460">
                  <c:v>0.99251826335072424</c:v>
                </c:pt>
                <c:pt idx="461">
                  <c:v>0.99503052368741085</c:v>
                </c:pt>
                <c:pt idx="462">
                  <c:v>0.9974853019504929</c:v>
                </c:pt>
                <c:pt idx="463">
                  <c:v>0.99988214174036516</c:v>
                </c:pt>
                <c:pt idx="464">
                  <c:v>1.0022205966834343</c:v>
                </c:pt>
                <c:pt idx="465">
                  <c:v>1.0045002305706139</c:v>
                </c:pt>
                <c:pt idx="466">
                  <c:v>1.0067206174928887</c:v>
                </c:pt>
                <c:pt idx="467">
                  <c:v>1.0088813419738962</c:v>
                </c:pt>
                <c:pt idx="468">
                  <c:v>1.0109819990994593</c:v>
                </c:pt>
                <c:pt idx="469">
                  <c:v>1.0130221946440214</c:v>
                </c:pt>
                <c:pt idx="470">
                  <c:v>1.0150015451939221</c:v>
                </c:pt>
                <c:pt idx="471">
                  <c:v>1.0169196782674639</c:v>
                </c:pt>
                <c:pt idx="472">
                  <c:v>1.0187762324317156</c:v>
                </c:pt>
                <c:pt idx="473">
                  <c:v>1.0205708574160024</c:v>
                </c:pt>
                <c:pt idx="474">
                  <c:v>1.0223032142220292</c:v>
                </c:pt>
                <c:pt idx="475">
                  <c:v>1.0239729752305942</c:v>
                </c:pt>
                <c:pt idx="476">
                  <c:v>1.0255798243048404</c:v>
                </c:pt>
                <c:pt idx="477">
                  <c:v>1.0271234568900041</c:v>
                </c:pt>
                <c:pt idx="478">
                  <c:v>1.0286035801096114</c:v>
                </c:pt>
                <c:pt idx="479">
                  <c:v>1.030019912858086</c:v>
                </c:pt>
                <c:pt idx="480">
                  <c:v>1.0313721858897213</c:v>
                </c:pt>
                <c:pt idx="481">
                  <c:v>1.032660141903982</c:v>
                </c:pt>
                <c:pt idx="482">
                  <c:v>1.0338835356270952</c:v>
                </c:pt>
                <c:pt idx="483">
                  <c:v>1.0350421338898947</c:v>
                </c:pt>
                <c:pt idx="484">
                  <c:v>1.0361357157018853</c:v>
                </c:pt>
                <c:pt idx="485">
                  <c:v>1.0371640723214925</c:v>
                </c:pt>
                <c:pt idx="486">
                  <c:v>1.0381270073224678</c:v>
                </c:pt>
                <c:pt idx="487">
                  <c:v>1.0390243366564185</c:v>
                </c:pt>
                <c:pt idx="488">
                  <c:v>1.0398558887114353</c:v>
                </c:pt>
                <c:pt idx="489">
                  <c:v>1.0406215043667923</c:v>
                </c:pt>
                <c:pt idx="490">
                  <c:v>1.0413210370436918</c:v>
                </c:pt>
                <c:pt idx="491">
                  <c:v>1.0419543527520356</c:v>
                </c:pt>
                <c:pt idx="492">
                  <c:v>1.0425213301331975</c:v>
                </c:pt>
                <c:pt idx="493">
                  <c:v>1.0430218604987824</c:v>
                </c:pt>
                <c:pt idx="494">
                  <c:v>1.04345584786535</c:v>
                </c:pt>
                <c:pt idx="495">
                  <c:v>1.0438232089850914</c:v>
                </c:pt>
                <c:pt idx="496">
                  <c:v>1.0441238733724438</c:v>
                </c:pt>
                <c:pt idx="497">
                  <c:v>1.0443577833266284</c:v>
                </c:pt>
                <c:pt idx="498">
                  <c:v>1.0445248939501073</c:v>
                </c:pt>
                <c:pt idx="499">
                  <c:v>1.0446251731629452</c:v>
                </c:pt>
                <c:pt idx="500">
                  <c:v>1.0446586017130735</c:v>
                </c:pt>
                <c:pt idx="501">
                  <c:v>1.0446251731824501</c:v>
                </c:pt>
                <c:pt idx="502">
                  <c:v>1.0445248939891132</c:v>
                </c:pt>
                <c:pt idx="503">
                  <c:v>1.0443577833851279</c:v>
                </c:pt>
                <c:pt idx="504">
                  <c:v>1.0441238734504255</c:v>
                </c:pt>
                <c:pt idx="505">
                  <c:v>1.0438232090825403</c:v>
                </c:pt>
                <c:pt idx="506">
                  <c:v>1.0434558479822476</c:v>
                </c:pt>
                <c:pt idx="507">
                  <c:v>1.0430218606351063</c:v>
                </c:pt>
                <c:pt idx="508">
                  <c:v>1.0425213302889216</c:v>
                </c:pt>
                <c:pt idx="509">
                  <c:v>1.0419543529271298</c:v>
                </c:pt>
                <c:pt idx="510">
                  <c:v>1.041321037238123</c:v>
                </c:pt>
                <c:pt idx="511">
                  <c:v>1.0406215045805227</c:v>
                </c:pt>
                <c:pt idx="512">
                  <c:v>1.039855888944424</c:v>
                </c:pt>
                <c:pt idx="513">
                  <c:v>1.0390243369086212</c:v>
                </c:pt>
                <c:pt idx="514">
                  <c:v>1.0381270075938362</c:v>
                </c:pt>
                <c:pt idx="515">
                  <c:v>1.0371640726119746</c:v>
                </c:pt>
                <c:pt idx="516">
                  <c:v>1.0361357160114255</c:v>
                </c:pt>
                <c:pt idx="517">
                  <c:v>1.0350421342184342</c:v>
                </c:pt>
                <c:pt idx="518">
                  <c:v>1.0338835359745711</c:v>
                </c:pt>
                <c:pt idx="519">
                  <c:v>1.0326601422703283</c:v>
                </c:pt>
                <c:pt idx="520">
                  <c:v>1.0313721862748679</c:v>
                </c:pt>
                <c:pt idx="521">
                  <c:v>1.0300199132619599</c:v>
                </c:pt>
                <c:pt idx="522">
                  <c:v>1.0286035805321352</c:v>
                </c:pt>
                <c:pt idx="523">
                  <c:v>1.0271234573310979</c:v>
                </c:pt>
                <c:pt idx="524">
                  <c:v>1.0255798247644206</c:v>
                </c:pt>
                <c:pt idx="525">
                  <c:v>1.0239729757085734</c:v>
                </c:pt>
                <c:pt idx="526">
                  <c:v>1.0223032147183171</c:v>
                </c:pt>
                <c:pt idx="527">
                  <c:v>1.0205708579305048</c:v>
                </c:pt>
                <c:pt idx="528">
                  <c:v>1.0187762329643355</c:v>
                </c:pt>
                <c:pt idx="529">
                  <c:v>1.0169196788181005</c:v>
                </c:pt>
                <c:pt idx="530">
                  <c:v>1.0150015457624719</c:v>
                </c:pt>
                <c:pt idx="531">
                  <c:v>1.0130221952303773</c:v>
                </c:pt>
                <c:pt idx="532">
                  <c:v>1.010981999703511</c:v>
                </c:pt>
                <c:pt idx="533">
                  <c:v>1.0088813425955299</c:v>
                </c:pt>
                <c:pt idx="534">
                  <c:v>1.0067206181319881</c:v>
                </c:pt>
                <c:pt idx="535">
                  <c:v>1.0045002312270592</c:v>
                </c:pt>
                <c:pt idx="536">
                  <c:v>1.0022205973571032</c:v>
                </c:pt>
                <c:pt idx="537">
                  <c:v>0.99988214243113138</c:v>
                </c:pt>
                <c:pt idx="538">
                  <c:v>0.99748530265822788</c:v>
                </c:pt>
                <c:pt idx="539">
                  <c:v>0.99503052441198303</c:v>
                </c:pt>
                <c:pt idx="540">
                  <c:v>0.99251826409199873</c:v>
                </c:pt>
                <c:pt idx="541">
                  <c:v>0.98994898798252762</c:v>
                </c:pt>
                <c:pt idx="542">
                  <c:v>0.98732317210830278</c:v>
                </c:pt>
                <c:pt idx="543">
                  <c:v>0.98464130208762679</c:v>
                </c:pt>
                <c:pt idx="544">
                  <c:v>0.98190387298277659</c:v>
                </c:pt>
                <c:pt idx="545">
                  <c:v>0.97911138914779472</c:v>
                </c:pt>
                <c:pt idx="546">
                  <c:v>0.97626436407372807</c:v>
                </c:pt>
                <c:pt idx="547">
                  <c:v>0.97336332023138328</c:v>
                </c:pt>
                <c:pt idx="548">
                  <c:v>0.97040878891166427</c:v>
                </c:pt>
                <c:pt idx="549">
                  <c:v>0.96740131006356178</c:v>
                </c:pt>
                <c:pt idx="550">
                  <c:v>0.96434143212986301</c:v>
                </c:pt>
                <c:pt idx="551">
                  <c:v>0.96122971188065076</c:v>
                </c:pt>
                <c:pt idx="552">
                  <c:v>0.95806671424466472</c:v>
                </c:pt>
                <c:pt idx="553">
                  <c:v>0.95485301213859397</c:v>
                </c:pt>
                <c:pt idx="554">
                  <c:v>0.95158918629437483</c:v>
                </c:pt>
                <c:pt idx="555">
                  <c:v>0.94827582508456498</c:v>
                </c:pt>
                <c:pt idx="556">
                  <c:v>0.94491352434586928</c:v>
                </c:pt>
                <c:pt idx="557">
                  <c:v>0.94150288720088882</c:v>
                </c:pt>
                <c:pt idx="558">
                  <c:v>0.93804452387817039</c:v>
                </c:pt>
                <c:pt idx="559">
                  <c:v>0.93453905153062922</c:v>
                </c:pt>
                <c:pt idx="560">
                  <c:v>0.93098709405242108</c:v>
                </c:pt>
                <c:pt idx="561">
                  <c:v>0.927389281894341</c:v>
                </c:pt>
                <c:pt idx="562">
                  <c:v>0.92374625187782167</c:v>
                </c:pt>
                <c:pt idx="563">
                  <c:v>0.92005864700761242</c:v>
                </c:pt>
                <c:pt idx="564">
                  <c:v>0.9163271162832114</c:v>
                </c:pt>
                <c:pt idx="565">
                  <c:v>0.91255231450913143</c:v>
                </c:pt>
                <c:pt idx="566">
                  <c:v>0.90873490210407459</c:v>
                </c:pt>
                <c:pt idx="567">
                  <c:v>0.90487554490909494</c:v>
                </c:pt>
                <c:pt idx="568">
                  <c:v>0.90097491399482521</c:v>
                </c:pt>
                <c:pt idx="569">
                  <c:v>0.89703368546784723</c:v>
                </c:pt>
                <c:pt idx="570">
                  <c:v>0.89305254027628189</c:v>
                </c:pt>
                <c:pt idx="571">
                  <c:v>0.88903216401467811</c:v>
                </c:pt>
                <c:pt idx="572">
                  <c:v>0.88497324672827771</c:v>
                </c:pt>
                <c:pt idx="573">
                  <c:v>0.88087648271673447</c:v>
                </c:pt>
                <c:pt idx="574">
                  <c:v>0.87674257033736491</c:v>
                </c:pt>
                <c:pt idx="575">
                  <c:v>0.87257221180800726</c:v>
                </c:pt>
                <c:pt idx="576">
                  <c:v>0.86836611300956801</c:v>
                </c:pt>
                <c:pt idx="577">
                  <c:v>0.86412498328833198</c:v>
                </c:pt>
                <c:pt idx="578">
                  <c:v>0.85984953525811147</c:v>
                </c:pt>
                <c:pt idx="579">
                  <c:v>0.85554048460231424</c:v>
                </c:pt>
                <c:pt idx="580">
                  <c:v>0.8511985498760033</c:v>
                </c:pt>
                <c:pt idx="581">
                  <c:v>0.84682445230802639</c:v>
                </c:pt>
                <c:pt idx="582">
                  <c:v>0.84241891560328941</c:v>
                </c:pt>
                <c:pt idx="583">
                  <c:v>0.83798266574525015</c:v>
                </c:pt>
                <c:pt idx="584">
                  <c:v>0.83351643079870563</c:v>
                </c:pt>
                <c:pt idx="585">
                  <c:v>0.82902094071294641</c:v>
                </c:pt>
                <c:pt idx="586">
                  <c:v>0.8244969271253545</c:v>
                </c:pt>
                <c:pt idx="587">
                  <c:v>0.81994512316551327</c:v>
                </c:pt>
                <c:pt idx="588">
                  <c:v>0.8153662632599058</c:v>
                </c:pt>
                <c:pt idx="589">
                  <c:v>0.81076108293727001</c:v>
                </c:pt>
                <c:pt idx="590">
                  <c:v>0.80613031863468332</c:v>
                </c:pt>
                <c:pt idx="591">
                  <c:v>0.8014747075044466</c:v>
                </c:pt>
                <c:pt idx="592">
                  <c:v>0.79679498722183673</c:v>
                </c:pt>
                <c:pt idx="593">
                  <c:v>0.79209189579379624</c:v>
                </c:pt>
                <c:pt idx="594">
                  <c:v>0.78736617136862797</c:v>
                </c:pt>
                <c:pt idx="595">
                  <c:v>0.78261855204676245</c:v>
                </c:pt>
                <c:pt idx="596">
                  <c:v>0.77784977569266256</c:v>
                </c:pt>
                <c:pt idx="597">
                  <c:v>0.77306057974793274</c:v>
                </c:pt>
                <c:pt idx="598">
                  <c:v>0.76825170104569418</c:v>
                </c:pt>
                <c:pt idx="599">
                  <c:v>0.76342387562629344</c:v>
                </c:pt>
                <c:pt idx="600">
                  <c:v>0.75857783855440264</c:v>
                </c:pt>
                <c:pt idx="601">
                  <c:v>0.75371432373757474</c:v>
                </c:pt>
                <c:pt idx="602">
                  <c:v>0.74883406374631456</c:v>
                </c:pt>
                <c:pt idx="603">
                  <c:v>0.7439377896357231</c:v>
                </c:pt>
                <c:pt idx="604">
                  <c:v>0.73902623076877549</c:v>
                </c:pt>
                <c:pt idx="605">
                  <c:v>0.73410011464128722</c:v>
                </c:pt>
                <c:pt idx="606">
                  <c:v>0.72916016670862716</c:v>
                </c:pt>
                <c:pt idx="607">
                  <c:v>0.72420711021422968</c:v>
                </c:pt>
                <c:pt idx="608">
                  <c:v>0.7192416660199612</c:v>
                </c:pt>
                <c:pt idx="609">
                  <c:v>0.71426455243839371</c:v>
                </c:pt>
                <c:pt idx="610">
                  <c:v>0.70927648506703445</c:v>
                </c:pt>
                <c:pt idx="611">
                  <c:v>0.70427817662456438</c:v>
                </c:pt>
                <c:pt idx="612">
                  <c:v>0.69927033678913253</c:v>
                </c:pt>
                <c:pt idx="613">
                  <c:v>0.69425367203875443</c:v>
                </c:pt>
                <c:pt idx="614">
                  <c:v>0.68922888549386041</c:v>
                </c:pt>
                <c:pt idx="615">
                  <c:v>0.68419667676203888</c:v>
                </c:pt>
                <c:pt idx="616">
                  <c:v>0.67915774178501886</c:v>
                </c:pt>
                <c:pt idx="617">
                  <c:v>0.67411277268793335</c:v>
                </c:pt>
                <c:pt idx="618">
                  <c:v>0.669062457630904</c:v>
                </c:pt>
                <c:pt idx="619">
                  <c:v>0.6640074806629892</c:v>
                </c:pt>
                <c:pt idx="620">
                  <c:v>0.65894852157853068</c:v>
                </c:pt>
                <c:pt idx="621">
                  <c:v>0.6538862557759374</c:v>
                </c:pt>
                <c:pt idx="622">
                  <c:v>0.64882135411894359</c:v>
                </c:pt>
                <c:pt idx="623">
                  <c:v>0.64375448280037117</c:v>
                </c:pt>
                <c:pt idx="624">
                  <c:v>0.63868630320843423</c:v>
                </c:pt>
                <c:pt idx="625">
                  <c:v>0.63361747179561356</c:v>
                </c:pt>
                <c:pt idx="626">
                  <c:v>0.62854863995013244</c:v>
                </c:pt>
                <c:pt idx="627">
                  <c:v>0.6234804538700629</c:v>
                </c:pt>
                <c:pt idx="628">
                  <c:v>0.61841355444008872</c:v>
                </c:pt>
                <c:pt idx="629">
                  <c:v>0.6133485771109517</c:v>
                </c:pt>
                <c:pt idx="630">
                  <c:v>0.60828615178160594</c:v>
                </c:pt>
                <c:pt idx="631">
                  <c:v>0.60322690268410206</c:v>
                </c:pt>
                <c:pt idx="632">
                  <c:v>0.59817144827122393</c:v>
                </c:pt>
                <c:pt idx="633">
                  <c:v>0.59312040110689834</c:v>
                </c:pt>
                <c:pt idx="634">
                  <c:v>0.58807436775939548</c:v>
                </c:pt>
                <c:pt idx="635">
                  <c:v>0.5830339486973386</c:v>
                </c:pt>
                <c:pt idx="636">
                  <c:v>0.577999738188539</c:v>
                </c:pt>
                <c:pt idx="637">
                  <c:v>0.57297232420166888</c:v>
                </c:pt>
                <c:pt idx="638">
                  <c:v>0.56795228831078948</c:v>
                </c:pt>
                <c:pt idx="639">
                  <c:v>0.56294020560274116</c:v>
                </c:pt>
                <c:pt idx="640">
                  <c:v>0.55793664458741099</c:v>
                </c:pt>
                <c:pt idx="641">
                  <c:v>0.55294216711088306</c:v>
                </c:pt>
                <c:pt idx="642">
                  <c:v>0.54795732827148125</c:v>
                </c:pt>
                <c:pt idx="643">
                  <c:v>0.54298267633871089</c:v>
                </c:pt>
                <c:pt idx="644">
                  <c:v>0.53801875267510268</c:v>
                </c:pt>
                <c:pt idx="645">
                  <c:v>0.53306609166096497</c:v>
                </c:pt>
                <c:pt idx="646">
                  <c:v>0.52812522062204514</c:v>
                </c:pt>
                <c:pt idx="647">
                  <c:v>0.52319665976010044</c:v>
                </c:pt>
                <c:pt idx="648">
                  <c:v>0.51828092208638143</c:v>
                </c:pt>
                <c:pt idx="649">
                  <c:v>0.51337851335802176</c:v>
                </c:pt>
                <c:pt idx="650">
                  <c:v>0.50848993201733539</c:v>
                </c:pt>
                <c:pt idx="651">
                  <c:v>0.50361566913401523</c:v>
                </c:pt>
                <c:pt idx="652">
                  <c:v>0.49875620835022794</c:v>
                </c:pt>
                <c:pt idx="653">
                  <c:v>0.4939120258285985</c:v>
                </c:pt>
                <c:pt idx="654">
                  <c:v>0.48908359020307796</c:v>
                </c:pt>
                <c:pt idx="655">
                  <c:v>0.48427136253268244</c:v>
                </c:pt>
                <c:pt idx="656">
                  <c:v>0.47947579625809622</c:v>
                </c:pt>
                <c:pt idx="657">
                  <c:v>0.4746973371611255</c:v>
                </c:pt>
                <c:pt idx="658">
                  <c:v>0.46993642332699165</c:v>
                </c:pt>
                <c:pt idx="659">
                  <c:v>0.46519348510944836</c:v>
                </c:pt>
                <c:pt idx="660">
                  <c:v>0.46046894509871056</c:v>
                </c:pt>
                <c:pt idx="661">
                  <c:v>0.45576321809217651</c:v>
                </c:pt>
                <c:pt idx="662">
                  <c:v>0.45107671106792763</c:v>
                </c:pt>
                <c:pt idx="663">
                  <c:v>0.44640982316098776</c:v>
                </c:pt>
                <c:pt idx="664">
                  <c:v>0.4417629456423221</c:v>
                </c:pt>
                <c:pt idx="665">
                  <c:v>0.43713646190055644</c:v>
                </c:pt>
                <c:pt idx="666">
                  <c:v>0.43253074742639508</c:v>
                </c:pt>
                <c:pt idx="667">
                  <c:v>0.42794616979971556</c:v>
                </c:pt>
                <c:pt idx="668">
                  <c:v>0.42338308867931673</c:v>
                </c:pt>
                <c:pt idx="669">
                  <c:v>0.41884185579529609</c:v>
                </c:pt>
                <c:pt idx="670">
                  <c:v>0.41432281494403245</c:v>
                </c:pt>
                <c:pt idx="671">
                  <c:v>0.4098263019857466</c:v>
                </c:pt>
                <c:pt idx="672">
                  <c:v>0.40535264484461453</c:v>
                </c:pt>
                <c:pt idx="673">
                  <c:v>0.40090216351140423</c:v>
                </c:pt>
                <c:pt idx="674">
                  <c:v>0.39647517004860933</c:v>
                </c:pt>
                <c:pt idx="675">
                  <c:v>0.39207196859804933</c:v>
                </c:pt>
                <c:pt idx="676">
                  <c:v>0.38769285539090592</c:v>
                </c:pt>
                <c:pt idx="677">
                  <c:v>0.38333811876016677</c:v>
                </c:pt>
                <c:pt idx="678">
                  <c:v>0.37900803915544218</c:v>
                </c:pt>
                <c:pt idx="679">
                  <c:v>0.37470288916012573</c:v>
                </c:pt>
                <c:pt idx="680">
                  <c:v>0.37042293351086347</c:v>
                </c:pt>
                <c:pt idx="681">
                  <c:v>0.36616842911929953</c:v>
                </c:pt>
                <c:pt idx="682">
                  <c:v>0.36193962509606409</c:v>
                </c:pt>
                <c:pt idx="683">
                  <c:v>0.35773676277696681</c:v>
                </c:pt>
                <c:pt idx="684">
                  <c:v>0.353560075751364</c:v>
                </c:pt>
                <c:pt idx="685">
                  <c:v>0.34940978989266058</c:v>
                </c:pt>
                <c:pt idx="686">
                  <c:v>0.34528612339091175</c:v>
                </c:pt>
                <c:pt idx="687">
                  <c:v>0.34118928678748672</c:v>
                </c:pt>
                <c:pt idx="688">
                  <c:v>0.3371194830117582</c:v>
                </c:pt>
                <c:pt idx="689">
                  <c:v>0.33307690741977791</c:v>
                </c:pt>
                <c:pt idx="690">
                  <c:v>0.32906174783490216</c:v>
                </c:pt>
                <c:pt idx="691">
                  <c:v>0.32507418459032666</c:v>
                </c:pt>
                <c:pt idx="692">
                  <c:v>0.32111439057349178</c:v>
                </c:pt>
                <c:pt idx="693">
                  <c:v>0.31718253127232082</c:v>
                </c:pt>
                <c:pt idx="694">
                  <c:v>0.31327876482324762</c:v>
                </c:pt>
                <c:pt idx="695">
                  <c:v>0.30940324206099767</c:v>
                </c:pt>
                <c:pt idx="696">
                  <c:v>0.30555610657007853</c:v>
                </c:pt>
                <c:pt idx="697">
                  <c:v>0.3017374947379417</c:v>
                </c:pt>
                <c:pt idx="698">
                  <c:v>0.2979475358097729</c:v>
                </c:pt>
                <c:pt idx="699">
                  <c:v>0.29418635194487108</c:v>
                </c:pt>
                <c:pt idx="700">
                  <c:v>0.29045405827457393</c:v>
                </c:pt>
                <c:pt idx="701">
                  <c:v>0.28675076296168878</c:v>
                </c:pt>
                <c:pt idx="702">
                  <c:v>0.28307656726138669</c:v>
                </c:pt>
                <c:pt idx="703">
                  <c:v>0.27943156558351889</c:v>
                </c:pt>
                <c:pt idx="704">
                  <c:v>0.27581584555631289</c:v>
                </c:pt>
                <c:pt idx="705">
                  <c:v>0.27222948809140574</c:v>
                </c:pt>
                <c:pt idx="706">
                  <c:v>0.26867256745017465</c:v>
                </c:pt>
                <c:pt idx="707">
                  <c:v>0.26514515131131999</c:v>
                </c:pt>
                <c:pt idx="708">
                  <c:v>0.26164730083966053</c:v>
                </c:pt>
                <c:pt idx="709">
                  <c:v>0.25817907075609842</c:v>
                </c:pt>
                <c:pt idx="710">
                  <c:v>0.25474050940871151</c:v>
                </c:pt>
                <c:pt idx="711">
                  <c:v>0.25133165884493158</c:v>
                </c:pt>
                <c:pt idx="712">
                  <c:v>0.24795255488476561</c:v>
                </c:pt>
                <c:pt idx="713">
                  <c:v>0.24460322719501973</c:v>
                </c:pt>
                <c:pt idx="714">
                  <c:v>0.24128369936448249</c:v>
                </c:pt>
                <c:pt idx="715">
                  <c:v>0.23799398898002741</c:v>
                </c:pt>
                <c:pt idx="716">
                  <c:v>0.23473410770359171</c:v>
                </c:pt>
                <c:pt idx="717">
                  <c:v>0.23150406134999213</c:v>
                </c:pt>
                <c:pt idx="718">
                  <c:v>0.22830384996553435</c:v>
                </c:pt>
                <c:pt idx="719">
                  <c:v>0.22513346790737696</c:v>
                </c:pt>
                <c:pt idx="720">
                  <c:v>0.22199290392360871</c:v>
                </c:pt>
                <c:pt idx="721">
                  <c:v>0.21888214123399832</c:v>
                </c:pt>
                <c:pt idx="722">
                  <c:v>0.21580115761137744</c:v>
                </c:pt>
                <c:pt idx="723">
                  <c:v>0.21274992546361604</c:v>
                </c:pt>
                <c:pt idx="724">
                  <c:v>0.20972841191615157</c:v>
                </c:pt>
                <c:pt idx="725">
                  <c:v>0.20673657889503219</c:v>
                </c:pt>
                <c:pt idx="726">
                  <c:v>0.20377438321043445</c:v>
                </c:pt>
                <c:pt idx="727">
                  <c:v>0.20084177664061878</c:v>
                </c:pt>
                <c:pt idx="728">
                  <c:v>0.19793870601628188</c:v>
                </c:pt>
                <c:pt idx="729">
                  <c:v>0.19506511330527071</c:v>
                </c:pt>
                <c:pt idx="730">
                  <c:v>0.19222093569761903</c:v>
                </c:pt>
                <c:pt idx="731">
                  <c:v>0.1894061056908696</c:v>
                </c:pt>
                <c:pt idx="732">
                  <c:v>0.18662055117564613</c:v>
                </c:pt>
                <c:pt idx="733">
                  <c:v>0.18386419552143779</c:v>
                </c:pt>
                <c:pt idx="734">
                  <c:v>0.18113695766256094</c:v>
                </c:pt>
                <c:pt idx="735">
                  <c:v>0.17843875218426281</c:v>
                </c:pt>
                <c:pt idx="736">
                  <c:v>0.17576948940893208</c:v>
                </c:pt>
                <c:pt idx="737">
                  <c:v>0.17312907548238163</c:v>
                </c:pt>
                <c:pt idx="738">
                  <c:v>0.17051741246016983</c:v>
                </c:pt>
                <c:pt idx="739">
                  <c:v>0.16793439839392738</c:v>
                </c:pt>
                <c:pt idx="740">
                  <c:v>0.16537992741765528</c:v>
                </c:pt>
                <c:pt idx="741">
                  <c:v>0.16285388983396287</c:v>
                </c:pt>
                <c:pt idx="742">
                  <c:v>0.16035617220021367</c:v>
                </c:pt>
                <c:pt idx="743">
                  <c:v>0.15788665741454713</c:v>
                </c:pt>
                <c:pt idx="744">
                  <c:v>0.15544522480174541</c:v>
                </c:pt>
                <c:pt idx="745">
                  <c:v>0.1530317501989161</c:v>
                </c:pt>
                <c:pt idx="746">
                  <c:v>0.15064610604095882</c:v>
                </c:pt>
                <c:pt idx="747">
                  <c:v>0.14828816144578888</c:v>
                </c:pt>
                <c:pt idx="748">
                  <c:v>0.14595778229928763</c:v>
                </c:pt>
                <c:pt idx="749">
                  <c:v>0.1436548313399518</c:v>
                </c:pt>
                <c:pt idx="750">
                  <c:v>0.14137916824321511</c:v>
                </c:pt>
                <c:pt idx="751">
                  <c:v>0.13913064970541358</c:v>
                </c:pt>
                <c:pt idx="752">
                  <c:v>0.13690912952737036</c:v>
                </c:pt>
                <c:pt idx="753">
                  <c:v>0.13471445869757145</c:v>
                </c:pt>
                <c:pt idx="754">
                  <c:v>0.13254648547491013</c:v>
                </c:pt>
                <c:pt idx="755">
                  <c:v>0.13040505547097317</c:v>
                </c:pt>
                <c:pt idx="756">
                  <c:v>0.12829001173184609</c:v>
                </c:pt>
                <c:pt idx="757">
                  <c:v>0.12620119481941344</c:v>
                </c:pt>
                <c:pt idx="758">
                  <c:v>0.12413844289213179</c:v>
                </c:pt>
                <c:pt idx="759">
                  <c:v>0.12210159178525236</c:v>
                </c:pt>
                <c:pt idx="760">
                  <c:v>0.12009047509047314</c:v>
                </c:pt>
                <c:pt idx="761">
                  <c:v>0.11810492423499797</c:v>
                </c:pt>
                <c:pt idx="762">
                  <c:v>0.11614476855998272</c:v>
                </c:pt>
                <c:pt idx="763">
                  <c:v>0.11420983539834982</c:v>
                </c:pt>
                <c:pt idx="764">
                  <c:v>0.11229995015195013</c:v>
                </c:pt>
                <c:pt idx="765">
                  <c:v>0.11041493636805511</c:v>
                </c:pt>
                <c:pt idx="766">
                  <c:v>0.10855461581516034</c:v>
                </c:pt>
                <c:pt idx="767">
                  <c:v>0.10671880855808386</c:v>
                </c:pt>
                <c:pt idx="768">
                  <c:v>0.10490733303234187</c:v>
                </c:pt>
                <c:pt idx="769">
                  <c:v>0.10312000611778604</c:v>
                </c:pt>
                <c:pt idx="770">
                  <c:v>0.10135664321148689</c:v>
                </c:pt>
                <c:pt idx="771">
                  <c:v>9.961705829984778E-2</c:v>
                </c:pt>
                <c:pt idx="772">
                  <c:v>9.7901064029936216E-2</c:v>
                </c:pt>
                <c:pt idx="773">
                  <c:v>9.620847178001761E-2</c:v>
                </c:pt>
                <c:pt idx="774">
                  <c:v>9.4539091729278449E-2</c:v>
                </c:pt>
                <c:pt idx="775">
                  <c:v>9.2892732926727742E-2</c:v>
                </c:pt>
                <c:pt idx="776">
                  <c:v>9.1269203359262335E-2</c:v>
                </c:pt>
                <c:pt idx="777">
                  <c:v>8.9668310018886754E-2</c:v>
                </c:pt>
                <c:pt idx="778">
                  <c:v>8.8089858969075563E-2</c:v>
                </c:pt>
                <c:pt idx="779">
                  <c:v>8.6533655410268681E-2</c:v>
                </c:pt>
                <c:pt idx="780">
                  <c:v>8.4999503744489072E-2</c:v>
                </c:pt>
                <c:pt idx="781">
                  <c:v>8.3487207639074662E-2</c:v>
                </c:pt>
                <c:pt idx="782">
                  <c:v>8.1996570089515095E-2</c:v>
                </c:pt>
                <c:pt idx="783">
                  <c:v>8.0527393481385531E-2</c:v>
                </c:pt>
                <c:pt idx="784">
                  <c:v>7.907947965137048E-2</c:v>
                </c:pt>
                <c:pt idx="785">
                  <c:v>7.7652629947369572E-2</c:v>
                </c:pt>
                <c:pt idx="786">
                  <c:v>7.6246645287680131E-2</c:v>
                </c:pt>
                <c:pt idx="787">
                  <c:v>7.4861326219249569E-2</c:v>
                </c:pt>
                <c:pt idx="788">
                  <c:v>7.3496472974992899E-2</c:v>
                </c:pt>
                <c:pt idx="789">
                  <c:v>7.2151885530170309E-2</c:v>
                </c:pt>
                <c:pt idx="790">
                  <c:v>7.0827363657819997E-2</c:v>
                </c:pt>
                <c:pt idx="791">
                  <c:v>6.9522706983243199E-2</c:v>
                </c:pt>
                <c:pt idx="792">
                  <c:v>6.8237715037537491E-2</c:v>
                </c:pt>
                <c:pt idx="793">
                  <c:v>6.6972187310175235E-2</c:v>
                </c:pt>
                <c:pt idx="794">
                  <c:v>6.5725923300625516E-2</c:v>
                </c:pt>
                <c:pt idx="795">
                  <c:v>6.4498722569016995E-2</c:v>
                </c:pt>
                <c:pt idx="796">
                  <c:v>6.3290384785840273E-2</c:v>
                </c:pt>
                <c:pt idx="797">
                  <c:v>6.2100709780689163E-2</c:v>
                </c:pt>
                <c:pt idx="798">
                  <c:v>6.0929497590039516E-2</c:v>
                </c:pt>
                <c:pt idx="799">
                  <c:v>5.9776548504066281E-2</c:v>
                </c:pt>
                <c:pt idx="800">
                  <c:v>5.8641663112498472E-2</c:v>
                </c:pt>
                <c:pt idx="801">
                  <c:v>5.7524642349513003E-2</c:v>
                </c:pt>
                <c:pt idx="802">
                  <c:v>5.6425287537668484E-2</c:v>
                </c:pt>
                <c:pt idx="803">
                  <c:v>5.534340043088036E-2</c:v>
                </c:pt>
                <c:pt idx="804">
                  <c:v>5.4278783256439658E-2</c:v>
                </c:pt>
                <c:pt idx="805">
                  <c:v>5.3231238756077028E-2</c:v>
                </c:pt>
                <c:pt idx="806">
                  <c:v>5.22005702260755E-2</c:v>
                </c:pt>
                <c:pt idx="807">
                  <c:v>5.1186581556434539E-2</c:v>
                </c:pt>
                <c:pt idx="808">
                  <c:v>5.0189077269088625E-2</c:v>
                </c:pt>
                <c:pt idx="809">
                  <c:v>4.9207862555184903E-2</c:v>
                </c:pt>
                <c:pt idx="810">
                  <c:v>4.8242743311423149E-2</c:v>
                </c:pt>
                <c:pt idx="811">
                  <c:v>4.7293526175463001E-2</c:v>
                </c:pt>
                <c:pt idx="812">
                  <c:v>4.6360018560403282E-2</c:v>
                </c:pt>
                <c:pt idx="813">
                  <c:v>4.5442028688337917E-2</c:v>
                </c:pt>
                <c:pt idx="814">
                  <c:v>4.453936562299473E-2</c:v>
                </c:pt>
                <c:pt idx="815">
                  <c:v>4.3651839301462096E-2</c:v>
                </c:pt>
                <c:pt idx="816">
                  <c:v>4.2779260565009657E-2</c:v>
                </c:pt>
                <c:pt idx="817">
                  <c:v>4.1921441189009714E-2</c:v>
                </c:pt>
                <c:pt idx="818">
                  <c:v>4.1078193911965162E-2</c:v>
                </c:pt>
                <c:pt idx="819">
                  <c:v>4.0249332463651546E-2</c:v>
                </c:pt>
                <c:pt idx="820">
                  <c:v>3.9434671592379809E-2</c:v>
                </c:pt>
                <c:pt idx="821">
                  <c:v>3.8634027091387052E-2</c:v>
                </c:pt>
                <c:pt idx="822">
                  <c:v>3.784721582436322E-2</c:v>
                </c:pt>
                <c:pt idx="823">
                  <c:v>3.7074055750121224E-2</c:v>
                </c:pt>
                <c:pt idx="824">
                  <c:v>3.6314365946418597E-2</c:v>
                </c:pt>
                <c:pt idx="825">
                  <c:v>3.5567966632938694E-2</c:v>
                </c:pt>
                <c:pt idx="826">
                  <c:v>3.4834679193440493E-2</c:v>
                </c:pt>
                <c:pt idx="827">
                  <c:v>3.4114326197084696E-2</c:v>
                </c:pt>
                <c:pt idx="828">
                  <c:v>3.3406731418945866E-2</c:v>
                </c:pt>
                <c:pt idx="829">
                  <c:v>3.2711719859718831E-2</c:v>
                </c:pt>
                <c:pt idx="830">
                  <c:v>3.2029117764629265E-2</c:v>
                </c:pt>
                <c:pt idx="831">
                  <c:v>3.1358752641556936E-2</c:v>
                </c:pt>
                <c:pt idx="832">
                  <c:v>3.0700453278381785E-2</c:v>
                </c:pt>
                <c:pt idx="833">
                  <c:v>3.0054049759562284E-2</c:v>
                </c:pt>
                <c:pt idx="834">
                  <c:v>2.9419373481955641E-2</c:v>
                </c:pt>
                <c:pt idx="835">
                  <c:v>2.8796257169889903E-2</c:v>
                </c:pt>
                <c:pt idx="836">
                  <c:v>2.8184534889498139E-2</c:v>
                </c:pt>
                <c:pt idx="837">
                  <c:v>2.7584042062324423E-2</c:v>
                </c:pt>
                <c:pt idx="838">
                  <c:v>2.6994615478212358E-2</c:v>
                </c:pt>
                <c:pt idx="839">
                  <c:v>2.6416093307486205E-2</c:v>
                </c:pt>
                <c:pt idx="840">
                  <c:v>2.5848315112434992E-2</c:v>
                </c:pt>
                <c:pt idx="841">
                  <c:v>2.5291121858110322E-2</c:v>
                </c:pt>
                <c:pt idx="842">
                  <c:v>2.4744355922448492E-2</c:v>
                </c:pt>
                <c:pt idx="843">
                  <c:v>2.4207861105727497E-2</c:v>
                </c:pt>
                <c:pt idx="844">
                  <c:v>2.3681482639369519E-2</c:v>
                </c:pt>
                <c:pt idx="845">
                  <c:v>2.3165067194100112E-2</c:v>
                </c:pt>
                <c:pt idx="846">
                  <c:v>2.2658462887474657E-2</c:v>
                </c:pt>
                <c:pt idx="847">
                  <c:v>2.2161519290782895E-2</c:v>
                </c:pt>
                <c:pt idx="848">
                  <c:v>2.1674087435342715E-2</c:v>
                </c:pt>
                <c:pt idx="849">
                  <c:v>2.1196019818194096E-2</c:v>
                </c:pt>
                <c:pt idx="850">
                  <c:v>2.0727170407204076E-2</c:v>
                </c:pt>
                <c:pt idx="851">
                  <c:v>2.0267394645593861E-2</c:v>
                </c:pt>
                <c:pt idx="852">
                  <c:v>1.9816549455899182E-2</c:v>
                </c:pt>
                <c:pt idx="853">
                  <c:v>1.9374493243374695E-2</c:v>
                </c:pt>
                <c:pt idx="854">
                  <c:v>1.8941085898853703E-2</c:v>
                </c:pt>
                <c:pt idx="855">
                  <c:v>1.8516188801074106E-2</c:v>
                </c:pt>
                <c:pt idx="856">
                  <c:v>1.8099664818481652E-2</c:v>
                </c:pt>
                <c:pt idx="857">
                  <c:v>1.7691378310521443E-2</c:v>
                </c:pt>
                <c:pt idx="858">
                  <c:v>1.7291195128428676E-2</c:v>
                </c:pt>
                <c:pt idx="859">
                  <c:v>1.6898982615529742E-2</c:v>
                </c:pt>
                <c:pt idx="860">
                  <c:v>1.6514609607064391E-2</c:v>
                </c:pt>
                <c:pt idx="861">
                  <c:v>1.6137946429540032E-2</c:v>
                </c:pt>
                <c:pt idx="862">
                  <c:v>1.5768864899628893E-2</c:v>
                </c:pt>
                <c:pt idx="863">
                  <c:v>1.540723832261905E-2</c:v>
                </c:pt>
                <c:pt idx="864">
                  <c:v>1.5052941490429742E-2</c:v>
                </c:pt>
                <c:pt idx="865">
                  <c:v>1.4705850679202182E-2</c:v>
                </c:pt>
                <c:pt idx="866">
                  <c:v>1.4365843646476049E-2</c:v>
                </c:pt>
                <c:pt idx="867">
                  <c:v>1.4032799627962536E-2</c:v>
                </c:pt>
                <c:pt idx="868">
                  <c:v>1.3706599333924324E-2</c:v>
                </c:pt>
                <c:pt idx="869">
                  <c:v>1.3387124945173164E-2</c:v>
                </c:pt>
                <c:pt idx="870">
                  <c:v>1.3074260108695109E-2</c:v>
                </c:pt>
                <c:pt idx="871">
                  <c:v>1.2767889932914127E-2</c:v>
                </c:pt>
                <c:pt idx="872">
                  <c:v>1.2467900982603832E-2</c:v>
                </c:pt>
                <c:pt idx="873">
                  <c:v>1.217418127345807E-2</c:v>
                </c:pt>
                <c:pt idx="874">
                  <c:v>1.1886620266329823E-2</c:v>
                </c:pt>
                <c:pt idx="875">
                  <c:v>1.1605108861148853E-2</c:v>
                </c:pt>
                <c:pt idx="876">
                  <c:v>1.1329539390527745E-2</c:v>
                </c:pt>
                <c:pt idx="877">
                  <c:v>1.1059805613066135E-2</c:v>
                </c:pt>
                <c:pt idx="878">
                  <c:v>1.0795802706363E-2</c:v>
                </c:pt>
                <c:pt idx="879">
                  <c:v>1.0537427259746305E-2</c:v>
                </c:pt>
                <c:pt idx="880">
                  <c:v>1.0284577266729711E-2</c:v>
                </c:pt>
                <c:pt idx="881">
                  <c:v>1.0037152117205688E-2</c:v>
                </c:pt>
                <c:pt idx="882">
                  <c:v>9.7950525893841824E-3</c:v>
                </c:pt>
                <c:pt idx="883">
                  <c:v>9.5581808414861909E-3</c:v>
                </c:pt>
                <c:pt idx="884">
                  <c:v>9.3264404032010854E-3</c:v>
                </c:pt>
                <c:pt idx="885">
                  <c:v>9.0997361669167987E-3</c:v>
                </c:pt>
                <c:pt idx="886">
                  <c:v>8.8779743787316037E-3</c:v>
                </c:pt>
                <c:pt idx="887">
                  <c:v>8.6610626292561825E-3</c:v>
                </c:pt>
                <c:pt idx="888">
                  <c:v>8.448909844214628E-3</c:v>
                </c:pt>
                <c:pt idx="889">
                  <c:v>8.2414262748527721E-3</c:v>
                </c:pt>
                <c:pt idx="890">
                  <c:v>8.0385234881622976E-3</c:v>
                </c:pt>
                <c:pt idx="891">
                  <c:v>7.8401143569286468E-3</c:v>
                </c:pt>
                <c:pt idx="892">
                  <c:v>7.6461130496111229E-3</c:v>
                </c:pt>
                <c:pt idx="893">
                  <c:v>7.4564350200628541E-3</c:v>
                </c:pt>
                <c:pt idx="894">
                  <c:v>7.2709969970986875E-3</c:v>
                </c:pt>
                <c:pt idx="895">
                  <c:v>7.0897169739186387E-3</c:v>
                </c:pt>
                <c:pt idx="896">
                  <c:v>6.9125141973944903E-3</c:v>
                </c:pt>
                <c:pt idx="897">
                  <c:v>6.7393091572269768E-3</c:v>
                </c:pt>
                <c:pt idx="898">
                  <c:v>6.570023574981064E-3</c:v>
                </c:pt>
                <c:pt idx="899">
                  <c:v>6.4045803930062525E-3</c:v>
                </c:pt>
                <c:pt idx="900">
                  <c:v>6.2429037632492209E-3</c:v>
                </c:pt>
                <c:pt idx="901">
                  <c:v>6.0849190359656457E-3</c:v>
                </c:pt>
                <c:pt idx="902">
                  <c:v>5.9305527483380135E-3</c:v>
                </c:pt>
                <c:pt idx="903">
                  <c:v>5.779732613006191E-3</c:v>
                </c:pt>
                <c:pt idx="904">
                  <c:v>5.6323875065171954E-3</c:v>
                </c:pt>
                <c:pt idx="905">
                  <c:v>5.4884474577006964E-3</c:v>
                </c:pt>
                <c:pt idx="906">
                  <c:v>5.3478436359764613E-3</c:v>
                </c:pt>
                <c:pt idx="907">
                  <c:v>5.2105083395999922E-3</c:v>
                </c:pt>
                <c:pt idx="908">
                  <c:v>5.076374983852338E-3</c:v>
                </c:pt>
                <c:pt idx="909">
                  <c:v>4.9453780891799588E-3</c:v>
                </c:pt>
                <c:pt idx="910">
                  <c:v>4.817453269290518E-3</c:v>
                </c:pt>
                <c:pt idx="911">
                  <c:v>4.6925372192101484E-3</c:v>
                </c:pt>
                <c:pt idx="912">
                  <c:v>4.5705677033077725E-3</c:v>
                </c:pt>
                <c:pt idx="913">
                  <c:v>4.4514835432918638E-3</c:v>
                </c:pt>
                <c:pt idx="914">
                  <c:v>4.3352246061848388E-3</c:v>
                </c:pt>
                <c:pt idx="915">
                  <c:v>4.2217317922803701E-3</c:v>
                </c:pt>
                <c:pt idx="916">
                  <c:v>4.1109470230884576E-3</c:v>
                </c:pt>
                <c:pt idx="917">
                  <c:v>4.0028132292732697E-3</c:v>
                </c:pt>
                <c:pt idx="918">
                  <c:v>3.8972743385884408E-3</c:v>
                </c:pt>
                <c:pt idx="919">
                  <c:v>3.7942752638145355E-3</c:v>
                </c:pt>
                <c:pt idx="920">
                  <c:v>3.6937618907030936E-3</c:v>
                </c:pt>
                <c:pt idx="921">
                  <c:v>3.5956810659317517E-3</c:v>
                </c:pt>
                <c:pt idx="922">
                  <c:v>3.4999805850746517E-3</c:v>
                </c:pt>
                <c:pt idx="923">
                  <c:v>3.4066091805922951E-3</c:v>
                </c:pt>
                <c:pt idx="924">
                  <c:v>3.3155165098449108E-3</c:v>
                </c:pt>
                <c:pt idx="925">
                  <c:v>3.2266531431331975E-3</c:v>
                </c:pt>
                <c:pt idx="926">
                  <c:v>3.1399705517702798E-3</c:v>
                </c:pt>
                <c:pt idx="927">
                  <c:v>3.0554210961885771E-3</c:v>
                </c:pt>
                <c:pt idx="928">
                  <c:v>2.9729580140850946E-3</c:v>
                </c:pt>
                <c:pt idx="929">
                  <c:v>2.8925354086086512E-3</c:v>
                </c:pt>
                <c:pt idx="930">
                  <c:v>2.8141082365923564E-3</c:v>
                </c:pt>
                <c:pt idx="931">
                  <c:v>2.7376322968346058E-3</c:v>
                </c:pt>
                <c:pt idx="932">
                  <c:v>2.6630642184316648E-3</c:v>
                </c:pt>
                <c:pt idx="933">
                  <c:v>2.5903614491649407E-3</c:v>
                </c:pt>
                <c:pt idx="934">
                  <c:v>2.5194822439457642E-3</c:v>
                </c:pt>
                <c:pt idx="935">
                  <c:v>2.4503856533205685E-3</c:v>
                </c:pt>
                <c:pt idx="936">
                  <c:v>2.3830315120391366E-3</c:v>
                </c:pt>
                <c:pt idx="937">
                  <c:v>2.3173804276884896E-3</c:v>
                </c:pt>
                <c:pt idx="938">
                  <c:v>2.2533937693950054E-3</c:v>
                </c:pt>
                <c:pt idx="939">
                  <c:v>2.1910336565970651E-3</c:v>
                </c:pt>
                <c:pt idx="940">
                  <c:v>2.1302629478906232E-3</c:v>
                </c:pt>
                <c:pt idx="941">
                  <c:v>2.0710452299498566E-3</c:v>
                </c:pt>
                <c:pt idx="942">
                  <c:v>2.0133448065250458E-3</c:v>
                </c:pt>
                <c:pt idx="943">
                  <c:v>1.9571266875196783E-3</c:v>
                </c:pt>
                <c:pt idx="944">
                  <c:v>1.9023565781487427E-3</c:v>
                </c:pt>
                <c:pt idx="945">
                  <c:v>1.8490008681800213E-3</c:v>
                </c:pt>
                <c:pt idx="946">
                  <c:v>1.797026621260167E-3</c:v>
                </c:pt>
                <c:pt idx="947">
                  <c:v>1.7464015643272122E-3</c:v>
                </c:pt>
                <c:pt idx="948">
                  <c:v>1.6970940771111108E-3</c:v>
                </c:pt>
                <c:pt idx="949">
                  <c:v>1.6490731817237899E-3</c:v>
                </c:pt>
                <c:pt idx="950">
                  <c:v>1.6023085323401492E-3</c:v>
                </c:pt>
                <c:pt idx="951">
                  <c:v>1.5567704049713571E-3</c:v>
                </c:pt>
                <c:pt idx="952">
                  <c:v>1.5124296873316597E-3</c:v>
                </c:pt>
                <c:pt idx="953">
                  <c:v>1.4692578687999361E-3</c:v>
                </c:pt>
                <c:pt idx="954">
                  <c:v>1.4272270304770704E-3</c:v>
                </c:pt>
                <c:pt idx="955">
                  <c:v>1.3863098353402027E-3</c:v>
                </c:pt>
                <c:pt idx="956">
                  <c:v>1.3464795184947886E-3</c:v>
                </c:pt>
                <c:pt idx="957">
                  <c:v>1.3077098775253954E-3</c:v>
                </c:pt>
                <c:pt idx="958">
                  <c:v>1.2699752629460183E-3</c:v>
                </c:pt>
                <c:pt idx="959">
                  <c:v>1.2332505687507019E-3</c:v>
                </c:pt>
                <c:pt idx="960">
                  <c:v>1.1975112230651372E-3</c:v>
                </c:pt>
                <c:pt idx="961">
                  <c:v>1.1627331788998674E-3</c:v>
                </c:pt>
                <c:pt idx="962">
                  <c:v>1.1288929050056516E-3</c:v>
                </c:pt>
                <c:pt idx="963">
                  <c:v>1.0959673768314985E-3</c:v>
                </c:pt>
                <c:pt idx="964">
                  <c:v>1.0639340675858079E-3</c:v>
                </c:pt>
                <c:pt idx="965">
                  <c:v>1.0327709394009955E-3</c:v>
                </c:pt>
                <c:pt idx="966">
                  <c:v>1.0024564346019207E-3</c:v>
                </c:pt>
                <c:pt idx="967">
                  <c:v>9.7296946707840629E-4</c:v>
                </c:pt>
                <c:pt idx="968">
                  <c:v>9.4428941376205116E-4</c:v>
                </c:pt>
                <c:pt idx="969">
                  <c:v>9.1639610620749688E-4</c:v>
                </c:pt>
                <c:pt idx="970">
                  <c:v>8.8926982227826613E-4</c:v>
                </c:pt>
                <c:pt idx="971">
                  <c:v>8.6289127793723927E-4</c:v>
                </c:pt>
                <c:pt idx="972">
                  <c:v>8.3724161914177861E-4</c:v>
                </c:pt>
                <c:pt idx="973">
                  <c:v>8.1230241384346643E-4</c:v>
                </c:pt>
                <c:pt idx="974">
                  <c:v>7.8805564409237998E-4</c:v>
                </c:pt>
                <c:pt idx="975">
                  <c:v>7.6448369824579684E-4</c:v>
                </c:pt>
                <c:pt idx="976">
                  <c:v>7.4156936328114429E-4</c:v>
                </c:pt>
                <c:pt idx="977">
                  <c:v>7.1929581721300235E-4</c:v>
                </c:pt>
                <c:pt idx="978">
                  <c:v>6.9764662161391779E-4</c:v>
                </c:pt>
                <c:pt idx="979">
                  <c:v>6.7660571423873819E-4</c:v>
                </c:pt>
                <c:pt idx="980">
                  <c:v>6.5615740175214922E-4</c:v>
                </c:pt>
                <c:pt idx="981">
                  <c:v>6.3628635255905867E-4</c:v>
                </c:pt>
                <c:pt idx="982">
                  <c:v>6.1697758973744367E-4</c:v>
                </c:pt>
                <c:pt idx="983">
                  <c:v>5.9821648407322806E-4</c:v>
                </c:pt>
                <c:pt idx="984">
                  <c:v>5.7998874719673247E-4</c:v>
                </c:pt>
                <c:pt idx="985">
                  <c:v>5.622804248202202E-4</c:v>
                </c:pt>
                <c:pt idx="986">
                  <c:v>5.4507789007601662E-4</c:v>
                </c:pt>
                <c:pt idx="987">
                  <c:v>5.2836783695464997E-4</c:v>
                </c:pt>
                <c:pt idx="988">
                  <c:v>5.1213727384245139E-4</c:v>
                </c:pt>
                <c:pt idx="989">
                  <c:v>4.9637351715801285E-4</c:v>
                </c:pt>
                <c:pt idx="990">
                  <c:v>4.8106418508686534E-4</c:v>
                </c:pt>
                <c:pt idx="991">
                  <c:v>4.6619719141375199E-4</c:v>
                </c:pt>
                <c:pt idx="992">
                  <c:v>4.5176073945179824E-4</c:v>
                </c:pt>
                <c:pt idx="993">
                  <c:v>4.3774331606790691E-4</c:v>
                </c:pt>
                <c:pt idx="994">
                  <c:v>4.2413368580364959E-4</c:v>
                </c:pt>
                <c:pt idx="995">
                  <c:v>4.1092088509092682E-4</c:v>
                </c:pt>
                <c:pt idx="996">
                  <c:v>3.9809421656163629E-4</c:v>
                </c:pt>
                <c:pt idx="997">
                  <c:v>3.8564324345058599E-4</c:v>
                </c:pt>
                <c:pt idx="998">
                  <c:v>3.7355778409085263E-4</c:v>
                </c:pt>
                <c:pt idx="999">
                  <c:v>3.6182790650079137E-4</c:v>
                </c:pt>
              </c:numCache>
            </c:numRef>
          </c:yVal>
          <c:smooth val="0"/>
          <c:extLst>
            <c:ext xmlns:c16="http://schemas.microsoft.com/office/drawing/2014/chart" uri="{C3380CC4-5D6E-409C-BE32-E72D297353CC}">
              <c16:uniqueId val="{00000004-0F86-4B83-9D8A-FDB402F585AC}"/>
            </c:ext>
          </c:extLst>
        </c:ser>
        <c:ser>
          <c:idx val="5"/>
          <c:order val="5"/>
          <c:tx>
            <c:v>GB LSL</c:v>
          </c:tx>
          <c:spPr>
            <a:ln>
              <a:prstDash val="lgDash"/>
            </a:ln>
            <a:effectLst>
              <a:outerShdw blurRad="50800" dist="38100" dir="13500000" algn="br" rotWithShape="0">
                <a:prstClr val="black">
                  <a:alpha val="40000"/>
                </a:prstClr>
              </a:outerShdw>
            </a:effectLst>
          </c:spPr>
          <c:marker>
            <c:symbol val="none"/>
          </c:marker>
          <c:xVal>
            <c:numRef>
              <c:f>('Risk PFA'!$D$42,'Risk PFA'!$D$42)</c:f>
              <c:numCache>
                <c:formatCode>0.000</c:formatCode>
                <c:ptCount val="2"/>
                <c:pt idx="0">
                  <c:v>9998.7637763518815</c:v>
                </c:pt>
                <c:pt idx="1">
                  <c:v>9998.7637763518815</c:v>
                </c:pt>
              </c:numCache>
            </c:numRef>
          </c:xVal>
          <c:yVal>
            <c:numRef>
              <c:f>'Risk PFA'!$J$137:$J$138</c:f>
              <c:numCache>
                <c:formatCode>General</c:formatCode>
                <c:ptCount val="2"/>
                <c:pt idx="0">
                  <c:v>0</c:v>
                </c:pt>
                <c:pt idx="1">
                  <c:v>1.0446586017130735</c:v>
                </c:pt>
              </c:numCache>
            </c:numRef>
          </c:yVal>
          <c:smooth val="0"/>
          <c:extLst>
            <c:ext xmlns:c16="http://schemas.microsoft.com/office/drawing/2014/chart" uri="{C3380CC4-5D6E-409C-BE32-E72D297353CC}">
              <c16:uniqueId val="{00000005-0F86-4B83-9D8A-FDB402F585AC}"/>
            </c:ext>
          </c:extLst>
        </c:ser>
        <c:ser>
          <c:idx val="6"/>
          <c:order val="6"/>
          <c:tx>
            <c:v>GB USL</c:v>
          </c:tx>
          <c:spPr>
            <a:ln>
              <a:prstDash val="lgDash"/>
            </a:ln>
            <a:effectLst>
              <a:outerShdw blurRad="50800" dist="38100" dir="18900000" algn="bl" rotWithShape="0">
                <a:prstClr val="black">
                  <a:alpha val="40000"/>
                </a:prstClr>
              </a:outerShdw>
            </a:effectLst>
          </c:spPr>
          <c:marker>
            <c:symbol val="none"/>
          </c:marker>
          <c:dPt>
            <c:idx val="1"/>
            <c:bubble3D val="0"/>
            <c:extLst>
              <c:ext xmlns:c16="http://schemas.microsoft.com/office/drawing/2014/chart" uri="{C3380CC4-5D6E-409C-BE32-E72D297353CC}">
                <c16:uniqueId val="{00000006-0F86-4B83-9D8A-FDB402F585AC}"/>
              </c:ext>
            </c:extLst>
          </c:dPt>
          <c:xVal>
            <c:numRef>
              <c:f>('Risk PFA'!$D$43,'Risk PFA'!$D$43)</c:f>
              <c:numCache>
                <c:formatCode>0.000</c:formatCode>
                <c:ptCount val="2"/>
                <c:pt idx="0">
                  <c:v>10001.236223648119</c:v>
                </c:pt>
                <c:pt idx="1">
                  <c:v>10001.236223648119</c:v>
                </c:pt>
              </c:numCache>
            </c:numRef>
          </c:xVal>
          <c:yVal>
            <c:numRef>
              <c:f>'Risk PFA'!$J$137:$J$138</c:f>
              <c:numCache>
                <c:formatCode>General</c:formatCode>
                <c:ptCount val="2"/>
                <c:pt idx="0">
                  <c:v>0</c:v>
                </c:pt>
                <c:pt idx="1">
                  <c:v>1.0446586017130735</c:v>
                </c:pt>
              </c:numCache>
            </c:numRef>
          </c:yVal>
          <c:smooth val="0"/>
          <c:extLst>
            <c:ext xmlns:c16="http://schemas.microsoft.com/office/drawing/2014/chart" uri="{C3380CC4-5D6E-409C-BE32-E72D297353CC}">
              <c16:uniqueId val="{00000007-0F86-4B83-9D8A-FDB402F585AC}"/>
            </c:ext>
          </c:extLst>
        </c:ser>
        <c:ser>
          <c:idx val="7"/>
          <c:order val="7"/>
          <c:tx>
            <c:v>UM6</c:v>
          </c:tx>
          <c:spPr>
            <a:ln>
              <a:prstDash val="sysDash"/>
            </a:ln>
            <a:effectLst>
              <a:outerShdw blurRad="50800" dist="38100" dir="18900000" algn="bl" rotWithShape="0">
                <a:prstClr val="black">
                  <a:alpha val="40000"/>
                </a:prstClr>
              </a:outerShdw>
            </a:effectLst>
          </c:spPr>
          <c:marker>
            <c:symbol val="none"/>
          </c:marker>
          <c:xVal>
            <c:numRef>
              <c:f>'Risk PFA'!$K$137:$K$138</c:f>
              <c:numCache>
                <c:formatCode>General</c:formatCode>
                <c:ptCount val="2"/>
                <c:pt idx="0">
                  <c:v>10001.847342622917</c:v>
                </c:pt>
                <c:pt idx="1">
                  <c:v>10001.847342622917</c:v>
                </c:pt>
              </c:numCache>
            </c:numRef>
          </c:xVal>
          <c:yVal>
            <c:numRef>
              <c:f>'Risk PFA'!$J$137:$J$138</c:f>
              <c:numCache>
                <c:formatCode>General</c:formatCode>
                <c:ptCount val="2"/>
                <c:pt idx="0">
                  <c:v>0</c:v>
                </c:pt>
                <c:pt idx="1">
                  <c:v>1.0446586017130735</c:v>
                </c:pt>
              </c:numCache>
            </c:numRef>
          </c:yVal>
          <c:smooth val="0"/>
          <c:extLst>
            <c:ext xmlns:c16="http://schemas.microsoft.com/office/drawing/2014/chart" uri="{C3380CC4-5D6E-409C-BE32-E72D297353CC}">
              <c16:uniqueId val="{00000008-0F86-4B83-9D8A-FDB402F585AC}"/>
            </c:ext>
          </c:extLst>
        </c:ser>
        <c:ser>
          <c:idx val="8"/>
          <c:order val="8"/>
          <c:tx>
            <c:v>LM6</c:v>
          </c:tx>
          <c:spPr>
            <a:ln>
              <a:prstDash val="sysDash"/>
            </a:ln>
            <a:effectLst>
              <a:outerShdw blurRad="50800" dist="38100" dir="13500000" algn="br" rotWithShape="0">
                <a:prstClr val="black">
                  <a:alpha val="40000"/>
                </a:prstClr>
              </a:outerShdw>
            </a:effectLst>
          </c:spPr>
          <c:marker>
            <c:symbol val="none"/>
          </c:marker>
          <c:xVal>
            <c:numRef>
              <c:f>'Risk PFA'!$L$137:$L$138</c:f>
              <c:numCache>
                <c:formatCode>General</c:formatCode>
                <c:ptCount val="2"/>
                <c:pt idx="0">
                  <c:v>9998.1526573770825</c:v>
                </c:pt>
                <c:pt idx="1">
                  <c:v>9998.1526573770825</c:v>
                </c:pt>
              </c:numCache>
            </c:numRef>
          </c:xVal>
          <c:yVal>
            <c:numRef>
              <c:f>'Risk PFA'!$J$137:$J$138</c:f>
              <c:numCache>
                <c:formatCode>General</c:formatCode>
                <c:ptCount val="2"/>
                <c:pt idx="0">
                  <c:v>0</c:v>
                </c:pt>
                <c:pt idx="1">
                  <c:v>1.0446586017130735</c:v>
                </c:pt>
              </c:numCache>
            </c:numRef>
          </c:yVal>
          <c:smooth val="0"/>
          <c:extLst>
            <c:ext xmlns:c16="http://schemas.microsoft.com/office/drawing/2014/chart" uri="{C3380CC4-5D6E-409C-BE32-E72D297353CC}">
              <c16:uniqueId val="{00000009-0F86-4B83-9D8A-FDB402F585AC}"/>
            </c:ext>
          </c:extLst>
        </c:ser>
        <c:dLbls>
          <c:showLegendKey val="0"/>
          <c:showVal val="0"/>
          <c:showCatName val="0"/>
          <c:showSerName val="0"/>
          <c:showPercent val="0"/>
          <c:showBubbleSize val="0"/>
        </c:dLbls>
        <c:axId val="387867728"/>
        <c:axId val="387869296"/>
      </c:scatterChart>
      <c:valAx>
        <c:axId val="387867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387869296"/>
        <c:crosses val="autoZero"/>
        <c:crossBetween val="midCat"/>
      </c:valAx>
      <c:valAx>
        <c:axId val="387869296"/>
        <c:scaling>
          <c:orientation val="minMax"/>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387867728"/>
        <c:crosses val="autoZero"/>
        <c:crossBetween val="midCat"/>
      </c:valAx>
      <c:spPr>
        <a:solidFill>
          <a:srgbClr val="FFFF99"/>
        </a:solidFill>
        <a:ln w="12700">
          <a:solidFill>
            <a:srgbClr val="808080"/>
          </a:solidFill>
          <a:prstDash val="solid"/>
        </a:ln>
        <a:effectLst>
          <a:glow rad="139700">
            <a:schemeClr val="accent4">
              <a:satMod val="175000"/>
              <a:alpha val="40000"/>
            </a:schemeClr>
          </a:glow>
        </a:effectLst>
        <a:scene3d>
          <a:camera prst="orthographicFront"/>
          <a:lightRig rig="threePt" dir="t"/>
        </a:scene3d>
        <a:sp3d/>
      </c:spPr>
    </c:plotArea>
    <c:legend>
      <c:legendPos val="r"/>
      <c:layout>
        <c:manualLayout>
          <c:xMode val="edge"/>
          <c:yMode val="edge"/>
          <c:x val="8.0099886315100986E-3"/>
          <c:y val="0.90591518530461101"/>
          <c:w val="0.9858100375958978"/>
          <c:h val="7.8232767139246304E-2"/>
        </c:manualLayout>
      </c:layout>
      <c:overlay val="0"/>
      <c:spPr>
        <a:solidFill>
          <a:srgbClr val="FFFFFF"/>
        </a:solidFill>
        <a:ln w="3175">
          <a:solidFill>
            <a:srgbClr val="000000"/>
          </a:solidFill>
          <a:prstDash val="solid"/>
        </a:ln>
      </c:spPr>
      <c:txPr>
        <a:bodyPr/>
        <a:lstStyle/>
        <a:p>
          <a:pPr>
            <a:defRPr sz="7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en-US" b="1">
                <a:solidFill>
                  <a:srgbClr val="FFFF00"/>
                </a:solidFill>
              </a:rPr>
              <a:t>Uncertainty/Risk</a:t>
            </a:r>
          </a:p>
        </c:rich>
      </c:tx>
      <c:overlay val="0"/>
      <c:spPr>
        <a:noFill/>
        <a:ln>
          <a:noFill/>
        </a:ln>
        <a:effectLst/>
      </c:spPr>
      <c:txPr>
        <a:bodyPr rot="0" spcFirstLastPara="1" vertOverflow="ellipsis" vert="horz" wrap="square" anchor="ctr" anchorCtr="1"/>
        <a:lstStyle/>
        <a:p>
          <a:pPr>
            <a:defRPr lang="en-US" sz="12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14035001362534602"/>
          <c:y val="5.1206802274715663E-2"/>
          <c:w val="0.83036748275318051"/>
          <c:h val="0.85931717519685036"/>
        </c:manualLayout>
      </c:layout>
      <c:lineChart>
        <c:grouping val="standard"/>
        <c:varyColors val="0"/>
        <c:ser>
          <c:idx val="0"/>
          <c:order val="0"/>
          <c:tx>
            <c:strRef>
              <c:f>'Risk PFA'!$K$51</c:f>
              <c:strCache>
                <c:ptCount val="1"/>
                <c:pt idx="0">
                  <c:v>Exp Unc</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val>
            <c:numRef>
              <c:f>'Risk PFA'!$K$52:$K$67</c:f>
              <c:numCache>
                <c:formatCode>0.00</c:formatCode>
                <c:ptCount val="16"/>
                <c:pt idx="0">
                  <c:v>0.5773888551368267</c:v>
                </c:pt>
                <c:pt idx="1">
                  <c:v>0.58596321559993458</c:v>
                </c:pt>
                <c:pt idx="2">
                  <c:v>0.61102609603536195</c:v>
                </c:pt>
                <c:pt idx="3">
                  <c:v>0.7637754185859974</c:v>
                </c:pt>
                <c:pt idx="4">
                  <c:v>1.1547090066489547</c:v>
                </c:pt>
                <c:pt idx="5">
                  <c:v>1.6072812106275038</c:v>
                </c:pt>
                <c:pt idx="6">
                  <c:v>2.0816706968289234</c:v>
                </c:pt>
                <c:pt idx="7">
                  <c:v>2.5658045307537001</c:v>
                </c:pt>
                <c:pt idx="8">
                  <c:v>3.0550536640190482</c:v>
                </c:pt>
                <c:pt idx="9">
                  <c:v>3.5473021988598905</c:v>
                </c:pt>
                <c:pt idx="10">
                  <c:v>4.0414543038411574</c:v>
                </c:pt>
                <c:pt idx="11">
                  <c:v>4.5368880182385167</c:v>
                </c:pt>
                <c:pt idx="12">
                  <c:v>5.0332248996082241</c:v>
                </c:pt>
                <c:pt idx="13">
                  <c:v>10.016653777087248</c:v>
                </c:pt>
                <c:pt idx="14">
                  <c:v>15.011107650338007</c:v>
                </c:pt>
                <c:pt idx="15">
                  <c:v>20.008332086659202</c:v>
                </c:pt>
              </c:numCache>
            </c:numRef>
          </c:val>
          <c:smooth val="0"/>
          <c:extLst>
            <c:ext xmlns:c16="http://schemas.microsoft.com/office/drawing/2014/chart" uri="{C3380CC4-5D6E-409C-BE32-E72D297353CC}">
              <c16:uniqueId val="{00000000-4CB6-4D1E-A666-70F1E30A2608}"/>
            </c:ext>
          </c:extLst>
        </c:ser>
        <c:ser>
          <c:idx val="1"/>
          <c:order val="1"/>
          <c:tx>
            <c:strRef>
              <c:f>'Risk PFA'!$Q$51</c:f>
              <c:strCache>
                <c:ptCount val="1"/>
                <c:pt idx="0">
                  <c:v>Total Risk</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val>
            <c:numRef>
              <c:f>'Risk PFA'!$Q$52:$Q$67</c:f>
              <c:numCache>
                <c:formatCode>0.00%</c:formatCode>
                <c:ptCount val="16"/>
                <c:pt idx="0">
                  <c:v>4.2761475632278066E-12</c:v>
                </c:pt>
                <c:pt idx="1">
                  <c:v>8.7092236420153734E-12</c:v>
                </c:pt>
                <c:pt idx="2">
                  <c:v>5.8954345730124702E-11</c:v>
                </c:pt>
                <c:pt idx="3">
                  <c:v>1.6308259362300833E-7</c:v>
                </c:pt>
                <c:pt idx="4">
                  <c:v>5.3205575154846672E-4</c:v>
                </c:pt>
                <c:pt idx="5">
                  <c:v>1.2822024383692732E-2</c:v>
                </c:pt>
                <c:pt idx="6">
                  <c:v>5.4664481974427137E-2</c:v>
                </c:pt>
                <c:pt idx="7">
                  <c:v>0.11900461451815911</c:v>
                </c:pt>
                <c:pt idx="8">
                  <c:v>0.19043072829569097</c:v>
                </c:pt>
                <c:pt idx="9">
                  <c:v>0.25948149721417901</c:v>
                </c:pt>
                <c:pt idx="10">
                  <c:v>0.32229988556460448</c:v>
                </c:pt>
                <c:pt idx="11">
                  <c:v>0.37795982652868276</c:v>
                </c:pt>
                <c:pt idx="12">
                  <c:v>0.42677691500961656</c:v>
                </c:pt>
                <c:pt idx="13">
                  <c:v>0.68964641325259524</c:v>
                </c:pt>
                <c:pt idx="14">
                  <c:v>0.78987776651674713</c:v>
                </c:pt>
                <c:pt idx="15">
                  <c:v>0.84154571856018179</c:v>
                </c:pt>
              </c:numCache>
            </c:numRef>
          </c:val>
          <c:smooth val="0"/>
          <c:extLst>
            <c:ext xmlns:c16="http://schemas.microsoft.com/office/drawing/2014/chart" uri="{C3380CC4-5D6E-409C-BE32-E72D297353CC}">
              <c16:uniqueId val="{00000001-4CB6-4D1E-A666-70F1E30A2608}"/>
            </c:ext>
          </c:extLst>
        </c:ser>
        <c:dLbls>
          <c:showLegendKey val="0"/>
          <c:showVal val="0"/>
          <c:showCatName val="0"/>
          <c:showSerName val="0"/>
          <c:showPercent val="0"/>
          <c:showBubbleSize val="0"/>
        </c:dLbls>
        <c:smooth val="0"/>
        <c:axId val="1660199951"/>
        <c:axId val="1813501919"/>
      </c:lineChart>
      <c:catAx>
        <c:axId val="1660199951"/>
        <c:scaling>
          <c:orientation val="minMax"/>
        </c:scaling>
        <c:delete val="0"/>
        <c:axPos val="b"/>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lang="en-US" sz="1000" b="1" i="0" u="none" strike="noStrike" kern="1200" baseline="0">
                <a:solidFill>
                  <a:srgbClr val="FFFF00"/>
                </a:solidFill>
                <a:latin typeface="+mn-lt"/>
                <a:ea typeface="+mn-ea"/>
                <a:cs typeface="+mn-cs"/>
              </a:defRPr>
            </a:pPr>
            <a:endParaRPr lang="en-US"/>
          </a:p>
        </c:txPr>
        <c:crossAx val="1813501919"/>
        <c:crosses val="autoZero"/>
        <c:auto val="1"/>
        <c:lblAlgn val="ctr"/>
        <c:lblOffset val="100"/>
        <c:noMultiLvlLbl val="0"/>
      </c:catAx>
      <c:valAx>
        <c:axId val="1813501919"/>
        <c:scaling>
          <c:orientation val="minMax"/>
        </c:scaling>
        <c:delete val="0"/>
        <c:axPos val="l"/>
        <c:majorGridlines>
          <c:spPr>
            <a:ln w="9525" cap="flat" cmpd="sng" algn="ctr">
              <a:solidFill>
                <a:schemeClr val="lt1">
                  <a:lumMod val="95000"/>
                  <a:alpha val="1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1" i="0" u="none" strike="noStrike" kern="1200" baseline="0">
                <a:solidFill>
                  <a:srgbClr val="FFFF00"/>
                </a:solidFill>
                <a:latin typeface="+mn-lt"/>
                <a:ea typeface="+mn-ea"/>
                <a:cs typeface="+mn-cs"/>
              </a:defRPr>
            </a:pPr>
            <a:endParaRPr lang="en-US"/>
          </a:p>
        </c:txPr>
        <c:crossAx val="1660199951"/>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lang="en-US" sz="1000" b="1" i="0" u="none" strike="noStrike" kern="1200" baseline="0">
                <a:solidFill>
                  <a:srgbClr val="FFFF00"/>
                </a:solidFill>
                <a:latin typeface="+mn-lt"/>
                <a:ea typeface="+mn-ea"/>
                <a:cs typeface="+mn-cs"/>
              </a:defRPr>
            </a:pPr>
            <a:endParaRPr lang="en-US"/>
          </a:p>
        </c:txPr>
      </c:dTable>
      <c:spPr>
        <a:gradFill>
          <a:gsLst>
            <a:gs pos="0">
              <a:schemeClr val="accent1">
                <a:lumMod val="5000"/>
                <a:lumOff val="95000"/>
              </a:schemeClr>
            </a:gs>
            <a:gs pos="74000">
              <a:schemeClr val="accent1">
                <a:lumMod val="45000"/>
                <a:lumOff val="55000"/>
              </a:schemeClr>
            </a:gs>
            <a:gs pos="83000">
              <a:schemeClr val="accent2">
                <a:lumMod val="20000"/>
                <a:lumOff val="80000"/>
              </a:schemeClr>
            </a:gs>
            <a:gs pos="100000">
              <a:schemeClr val="accent1">
                <a:lumMod val="30000"/>
                <a:lumOff val="70000"/>
              </a:schemeClr>
            </a:gs>
          </a:gsLst>
          <a:lin ang="5400000" scaled="1"/>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lang="en-US" sz="1000" b="0" i="0" u="none" strike="noStrike" kern="1200" baseline="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kumimoji="0" lang="en-US" sz="1400" b="0" i="0" u="none" strike="noStrike" kern="1200" cap="none" spc="0" normalizeH="0" baseline="0" noProof="0">
                <a:ln>
                  <a:noFill/>
                </a:ln>
                <a:solidFill>
                  <a:sysClr val="windowText" lastClr="000000">
                    <a:lumMod val="65000"/>
                    <a:lumOff val="35000"/>
                  </a:sysClr>
                </a:solidFill>
                <a:effectLst/>
                <a:uLnTx/>
                <a:uFillTx/>
                <a:latin typeface="Calibri" panose="020F0502020204030204"/>
              </a:rPr>
              <a:t>TUR Relationship to the % of the Overall Specification Limit </a:t>
            </a:r>
          </a:p>
          <a:p>
            <a:pPr>
              <a:defRPr/>
            </a:pPr>
            <a:r>
              <a:rPr kumimoji="0" lang="en-US" sz="1400" b="0" i="0" u="none" strike="noStrike" kern="1200" cap="none" spc="0" normalizeH="0" baseline="0" noProof="0">
                <a:ln>
                  <a:noFill/>
                </a:ln>
                <a:solidFill>
                  <a:sysClr val="windowText" lastClr="000000">
                    <a:lumMod val="65000"/>
                    <a:lumOff val="35000"/>
                  </a:sysClr>
                </a:solidFill>
                <a:effectLst/>
                <a:uLnTx/>
                <a:uFillTx/>
                <a:latin typeface="Calibri" panose="020F0502020204030204"/>
              </a:rPr>
              <a:t>(The smaller the TUR the less room to make a conformity assesment)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'Risk PFA'!$H$150:$H$151</c:f>
              <c:strCache>
                <c:ptCount val="2"/>
                <c:pt idx="0">
                  <c:v>TUR </c:v>
                </c:pt>
              </c:strCache>
            </c:strRef>
          </c:tx>
          <c:spPr>
            <a:solidFill>
              <a:schemeClr val="accent1"/>
            </a:solidFill>
            <a:ln>
              <a:noFill/>
            </a:ln>
            <a:effectLst/>
          </c:spPr>
          <c:invertIfNegative val="0"/>
          <c:cat>
            <c:numRef>
              <c:f>'Risk PFA'!$H$152:$H$166</c:f>
              <c:numCache>
                <c:formatCode>0.00</c:formatCode>
                <c:ptCount val="15"/>
                <c:pt idx="0">
                  <c:v>1</c:v>
                </c:pt>
                <c:pt idx="1">
                  <c:v>1.25</c:v>
                </c:pt>
                <c:pt idx="2">
                  <c:v>1.5</c:v>
                </c:pt>
                <c:pt idx="3">
                  <c:v>2</c:v>
                </c:pt>
                <c:pt idx="4">
                  <c:v>2.5</c:v>
                </c:pt>
                <c:pt idx="5">
                  <c:v>3</c:v>
                </c:pt>
                <c:pt idx="6">
                  <c:v>3.5</c:v>
                </c:pt>
                <c:pt idx="7">
                  <c:v>4</c:v>
                </c:pt>
                <c:pt idx="8">
                  <c:v>4.5</c:v>
                </c:pt>
                <c:pt idx="9">
                  <c:v>5</c:v>
                </c:pt>
                <c:pt idx="10">
                  <c:v>10</c:v>
                </c:pt>
                <c:pt idx="11">
                  <c:v>15</c:v>
                </c:pt>
                <c:pt idx="12">
                  <c:v>20</c:v>
                </c:pt>
                <c:pt idx="13">
                  <c:v>50</c:v>
                </c:pt>
                <c:pt idx="14">
                  <c:v>100</c:v>
                </c:pt>
              </c:numCache>
            </c:numRef>
          </c:cat>
          <c:val>
            <c:numRef>
              <c:f>'Risk PFA'!$H$152:$H$166</c:f>
              <c:numCache>
                <c:formatCode>0.00</c:formatCode>
                <c:ptCount val="15"/>
                <c:pt idx="0">
                  <c:v>1</c:v>
                </c:pt>
                <c:pt idx="1">
                  <c:v>1.25</c:v>
                </c:pt>
                <c:pt idx="2">
                  <c:v>1.5</c:v>
                </c:pt>
                <c:pt idx="3">
                  <c:v>2</c:v>
                </c:pt>
                <c:pt idx="4">
                  <c:v>2.5</c:v>
                </c:pt>
                <c:pt idx="5">
                  <c:v>3</c:v>
                </c:pt>
                <c:pt idx="6">
                  <c:v>3.5</c:v>
                </c:pt>
                <c:pt idx="7">
                  <c:v>4</c:v>
                </c:pt>
                <c:pt idx="8">
                  <c:v>4.5</c:v>
                </c:pt>
                <c:pt idx="9">
                  <c:v>5</c:v>
                </c:pt>
                <c:pt idx="10">
                  <c:v>10</c:v>
                </c:pt>
                <c:pt idx="11">
                  <c:v>15</c:v>
                </c:pt>
                <c:pt idx="12">
                  <c:v>20</c:v>
                </c:pt>
                <c:pt idx="13">
                  <c:v>50</c:v>
                </c:pt>
                <c:pt idx="14">
                  <c:v>100</c:v>
                </c:pt>
              </c:numCache>
            </c:numRef>
          </c:val>
          <c:extLst>
            <c:ext xmlns:c16="http://schemas.microsoft.com/office/drawing/2014/chart" uri="{C3380CC4-5D6E-409C-BE32-E72D297353CC}">
              <c16:uniqueId val="{00000000-E5EC-4665-B3FC-6FDF2716B050}"/>
            </c:ext>
          </c:extLst>
        </c:ser>
        <c:dLbls>
          <c:showLegendKey val="0"/>
          <c:showVal val="0"/>
          <c:showCatName val="0"/>
          <c:showSerName val="0"/>
          <c:showPercent val="0"/>
          <c:showBubbleSize val="0"/>
        </c:dLbls>
        <c:gapWidth val="219"/>
        <c:axId val="1194997728"/>
        <c:axId val="1194995432"/>
      </c:barChart>
      <c:lineChart>
        <c:grouping val="standard"/>
        <c:varyColors val="0"/>
        <c:ser>
          <c:idx val="1"/>
          <c:order val="1"/>
          <c:tx>
            <c:strRef>
              <c:f>'Risk PFA'!$I$150:$I$151</c:f>
              <c:strCache>
                <c:ptCount val="2"/>
                <c:pt idx="0">
                  <c:v>Percent of</c:v>
                </c:pt>
                <c:pt idx="1">
                  <c:v>Spec</c:v>
                </c:pt>
              </c:strCache>
            </c:strRef>
          </c:tx>
          <c:spPr>
            <a:ln w="28575" cap="rnd">
              <a:solidFill>
                <a:schemeClr val="accent2"/>
              </a:solidFill>
              <a:round/>
            </a:ln>
            <a:effectLst/>
          </c:spPr>
          <c:marker>
            <c:symbol val="none"/>
          </c:marker>
          <c:val>
            <c:numRef>
              <c:f>'Risk PFA'!$I$152:$I$166</c:f>
              <c:numCache>
                <c:formatCode>0.00%</c:formatCode>
                <c:ptCount val="15"/>
                <c:pt idx="0">
                  <c:v>0</c:v>
                </c:pt>
                <c:pt idx="1">
                  <c:v>0.19999902244035184</c:v>
                </c:pt>
                <c:pt idx="2">
                  <c:v>0.33333251870044478</c:v>
                </c:pt>
                <c:pt idx="3">
                  <c:v>0.49999938902510621</c:v>
                </c:pt>
                <c:pt idx="4">
                  <c:v>0.59999951121972117</c:v>
                </c:pt>
                <c:pt idx="5">
                  <c:v>0.66666625934976764</c:v>
                </c:pt>
                <c:pt idx="6">
                  <c:v>0.71428536515759333</c:v>
                </c:pt>
                <c:pt idx="7">
                  <c:v>0.74999969451255311</c:v>
                </c:pt>
                <c:pt idx="8">
                  <c:v>0.77777750623317843</c:v>
                </c:pt>
                <c:pt idx="9">
                  <c:v>0.79999975560986059</c:v>
                </c:pt>
                <c:pt idx="10">
                  <c:v>0.89999987780538504</c:v>
                </c:pt>
                <c:pt idx="11">
                  <c:v>0.93333325186995353</c:v>
                </c:pt>
                <c:pt idx="12">
                  <c:v>0.94999993890269252</c:v>
                </c:pt>
                <c:pt idx="13">
                  <c:v>0.97999997556144081</c:v>
                </c:pt>
                <c:pt idx="14">
                  <c:v>0.9899999877807204</c:v>
                </c:pt>
              </c:numCache>
            </c:numRef>
          </c:val>
          <c:smooth val="0"/>
          <c:extLst>
            <c:ext xmlns:c16="http://schemas.microsoft.com/office/drawing/2014/chart" uri="{C3380CC4-5D6E-409C-BE32-E72D297353CC}">
              <c16:uniqueId val="{00000001-E5EC-4665-B3FC-6FDF2716B050}"/>
            </c:ext>
          </c:extLst>
        </c:ser>
        <c:dLbls>
          <c:showLegendKey val="0"/>
          <c:showVal val="0"/>
          <c:showCatName val="0"/>
          <c:showSerName val="0"/>
          <c:showPercent val="0"/>
          <c:showBubbleSize val="0"/>
        </c:dLbls>
        <c:marker val="1"/>
        <c:smooth val="0"/>
        <c:axId val="1009865808"/>
        <c:axId val="1009874664"/>
      </c:lineChart>
      <c:catAx>
        <c:axId val="1194997728"/>
        <c:scaling>
          <c:orientation val="minMax"/>
        </c:scaling>
        <c:delete val="0"/>
        <c:axPos val="b"/>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4995432"/>
        <c:crosses val="autoZero"/>
        <c:auto val="1"/>
        <c:lblAlgn val="ctr"/>
        <c:lblOffset val="100"/>
        <c:noMultiLvlLbl val="0"/>
      </c:catAx>
      <c:valAx>
        <c:axId val="11949954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4997728"/>
        <c:crosses val="autoZero"/>
        <c:crossBetween val="between"/>
      </c:valAx>
      <c:valAx>
        <c:axId val="1009874664"/>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9865808"/>
        <c:crosses val="max"/>
        <c:crossBetween val="between"/>
      </c:valAx>
      <c:catAx>
        <c:axId val="1009865808"/>
        <c:scaling>
          <c:orientation val="minMax"/>
        </c:scaling>
        <c:delete val="1"/>
        <c:axPos val="b"/>
        <c:majorTickMark val="out"/>
        <c:minorTickMark val="none"/>
        <c:tickLblPos val="nextTo"/>
        <c:crossAx val="10098746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Specification</a:t>
            </a:r>
            <a:r>
              <a:rPr lang="en-US" baseline="0"/>
              <a:t> Limits Relating to TUR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'Risk PFA'!$K$150:$K$151</c:f>
              <c:strCache>
                <c:ptCount val="2"/>
                <c:pt idx="0">
                  <c:v>GB </c:v>
                </c:pt>
                <c:pt idx="1">
                  <c:v>LSL</c:v>
                </c:pt>
              </c:strCache>
            </c:strRef>
          </c:tx>
          <c:spPr>
            <a:ln w="28575" cap="rnd">
              <a:solidFill>
                <a:schemeClr val="accent1"/>
              </a:solidFill>
              <a:round/>
            </a:ln>
            <a:effectLst/>
          </c:spPr>
          <c:marker>
            <c:symbol val="none"/>
          </c:marker>
          <c:cat>
            <c:numRef>
              <c:f>'Risk PFA'!$H$152:$H$166</c:f>
              <c:numCache>
                <c:formatCode>0.00</c:formatCode>
                <c:ptCount val="15"/>
                <c:pt idx="0">
                  <c:v>1</c:v>
                </c:pt>
                <c:pt idx="1">
                  <c:v>1.25</c:v>
                </c:pt>
                <c:pt idx="2">
                  <c:v>1.5</c:v>
                </c:pt>
                <c:pt idx="3">
                  <c:v>2</c:v>
                </c:pt>
                <c:pt idx="4">
                  <c:v>2.5</c:v>
                </c:pt>
                <c:pt idx="5">
                  <c:v>3</c:v>
                </c:pt>
                <c:pt idx="6">
                  <c:v>3.5</c:v>
                </c:pt>
                <c:pt idx="7">
                  <c:v>4</c:v>
                </c:pt>
                <c:pt idx="8">
                  <c:v>4.5</c:v>
                </c:pt>
                <c:pt idx="9">
                  <c:v>5</c:v>
                </c:pt>
                <c:pt idx="10">
                  <c:v>10</c:v>
                </c:pt>
                <c:pt idx="11">
                  <c:v>15</c:v>
                </c:pt>
                <c:pt idx="12">
                  <c:v>20</c:v>
                </c:pt>
                <c:pt idx="13">
                  <c:v>50</c:v>
                </c:pt>
                <c:pt idx="14">
                  <c:v>100</c:v>
                </c:pt>
              </c:numCache>
            </c:numRef>
          </c:cat>
          <c:val>
            <c:numRef>
              <c:f>'Risk PFA'!$K$152:$K$166</c:f>
              <c:numCache>
                <c:formatCode>0.000</c:formatCode>
                <c:ptCount val="15"/>
                <c:pt idx="0">
                  <c:v>10000.0000024439</c:v>
                </c:pt>
                <c:pt idx="1">
                  <c:v>9999.6000019551193</c:v>
                </c:pt>
                <c:pt idx="2">
                  <c:v>9999.3333349625991</c:v>
                </c:pt>
                <c:pt idx="3">
                  <c:v>9999.0000012219498</c:v>
                </c:pt>
                <c:pt idx="4">
                  <c:v>9998.8000009775606</c:v>
                </c:pt>
                <c:pt idx="5">
                  <c:v>9998.6666674813005</c:v>
                </c:pt>
                <c:pt idx="6">
                  <c:v>9998.5714292696848</c:v>
                </c:pt>
                <c:pt idx="7">
                  <c:v>9998.5000006109749</c:v>
                </c:pt>
                <c:pt idx="8">
                  <c:v>9998.4444449875336</c:v>
                </c:pt>
                <c:pt idx="9">
                  <c:v>9998.4000004887803</c:v>
                </c:pt>
                <c:pt idx="10">
                  <c:v>9998.2000002443892</c:v>
                </c:pt>
                <c:pt idx="11">
                  <c:v>9998.1333334962601</c:v>
                </c:pt>
                <c:pt idx="12">
                  <c:v>9998.1000001221946</c:v>
                </c:pt>
                <c:pt idx="13">
                  <c:v>9998.0400000488771</c:v>
                </c:pt>
                <c:pt idx="14">
                  <c:v>9998.0200000244386</c:v>
                </c:pt>
              </c:numCache>
            </c:numRef>
          </c:val>
          <c:smooth val="0"/>
          <c:extLst>
            <c:ext xmlns:c16="http://schemas.microsoft.com/office/drawing/2014/chart" uri="{C3380CC4-5D6E-409C-BE32-E72D297353CC}">
              <c16:uniqueId val="{00000000-458D-489F-90E7-75E1277BF683}"/>
            </c:ext>
          </c:extLst>
        </c:ser>
        <c:ser>
          <c:idx val="1"/>
          <c:order val="1"/>
          <c:tx>
            <c:strRef>
              <c:f>'Risk PFA'!$L$150:$L$151</c:f>
              <c:strCache>
                <c:ptCount val="2"/>
                <c:pt idx="0">
                  <c:v>GB</c:v>
                </c:pt>
                <c:pt idx="1">
                  <c:v>USL</c:v>
                </c:pt>
              </c:strCache>
            </c:strRef>
          </c:tx>
          <c:spPr>
            <a:ln w="28575" cap="rnd">
              <a:solidFill>
                <a:schemeClr val="accent2"/>
              </a:solidFill>
              <a:round/>
            </a:ln>
            <a:effectLst/>
          </c:spPr>
          <c:marker>
            <c:symbol val="none"/>
          </c:marker>
          <c:cat>
            <c:numRef>
              <c:f>'Risk PFA'!$H$152:$H$166</c:f>
              <c:numCache>
                <c:formatCode>0.00</c:formatCode>
                <c:ptCount val="15"/>
                <c:pt idx="0">
                  <c:v>1</c:v>
                </c:pt>
                <c:pt idx="1">
                  <c:v>1.25</c:v>
                </c:pt>
                <c:pt idx="2">
                  <c:v>1.5</c:v>
                </c:pt>
                <c:pt idx="3">
                  <c:v>2</c:v>
                </c:pt>
                <c:pt idx="4">
                  <c:v>2.5</c:v>
                </c:pt>
                <c:pt idx="5">
                  <c:v>3</c:v>
                </c:pt>
                <c:pt idx="6">
                  <c:v>3.5</c:v>
                </c:pt>
                <c:pt idx="7">
                  <c:v>4</c:v>
                </c:pt>
                <c:pt idx="8">
                  <c:v>4.5</c:v>
                </c:pt>
                <c:pt idx="9">
                  <c:v>5</c:v>
                </c:pt>
                <c:pt idx="10">
                  <c:v>10</c:v>
                </c:pt>
                <c:pt idx="11">
                  <c:v>15</c:v>
                </c:pt>
                <c:pt idx="12">
                  <c:v>20</c:v>
                </c:pt>
                <c:pt idx="13">
                  <c:v>50</c:v>
                </c:pt>
                <c:pt idx="14">
                  <c:v>100</c:v>
                </c:pt>
              </c:numCache>
            </c:numRef>
          </c:cat>
          <c:val>
            <c:numRef>
              <c:f>'Risk PFA'!$L$152:$L$166</c:f>
              <c:numCache>
                <c:formatCode>0.000</c:formatCode>
                <c:ptCount val="15"/>
                <c:pt idx="0">
                  <c:v>9999.9999975561004</c:v>
                </c:pt>
                <c:pt idx="1">
                  <c:v>10000.399998044881</c:v>
                </c:pt>
                <c:pt idx="2">
                  <c:v>10000.666665037401</c:v>
                </c:pt>
                <c:pt idx="3">
                  <c:v>10000.99999877805</c:v>
                </c:pt>
                <c:pt idx="4">
                  <c:v>10001.199999022439</c:v>
                </c:pt>
                <c:pt idx="5">
                  <c:v>10001.3333325187</c:v>
                </c:pt>
                <c:pt idx="6">
                  <c:v>10001.428570730315</c:v>
                </c:pt>
                <c:pt idx="7">
                  <c:v>10001.499999389025</c:v>
                </c:pt>
                <c:pt idx="8">
                  <c:v>10001.555555012466</c:v>
                </c:pt>
                <c:pt idx="9">
                  <c:v>10001.59999951122</c:v>
                </c:pt>
                <c:pt idx="10">
                  <c:v>10001.799999755611</c:v>
                </c:pt>
                <c:pt idx="11">
                  <c:v>10001.86666650374</c:v>
                </c:pt>
                <c:pt idx="12">
                  <c:v>10001.899999877805</c:v>
                </c:pt>
                <c:pt idx="13">
                  <c:v>10001.959999951123</c:v>
                </c:pt>
                <c:pt idx="14">
                  <c:v>10001.979999975561</c:v>
                </c:pt>
              </c:numCache>
            </c:numRef>
          </c:val>
          <c:smooth val="0"/>
          <c:extLst>
            <c:ext xmlns:c16="http://schemas.microsoft.com/office/drawing/2014/chart" uri="{C3380CC4-5D6E-409C-BE32-E72D297353CC}">
              <c16:uniqueId val="{00000001-458D-489F-90E7-75E1277BF683}"/>
            </c:ext>
          </c:extLst>
        </c:ser>
        <c:dLbls>
          <c:showLegendKey val="0"/>
          <c:showVal val="0"/>
          <c:showCatName val="0"/>
          <c:showSerName val="0"/>
          <c:showPercent val="0"/>
          <c:showBubbleSize val="0"/>
        </c:dLbls>
        <c:marker val="1"/>
        <c:smooth val="0"/>
        <c:axId val="1581178496"/>
        <c:axId val="1581186368"/>
      </c:lineChart>
      <c:lineChart>
        <c:grouping val="standard"/>
        <c:varyColors val="0"/>
        <c:ser>
          <c:idx val="2"/>
          <c:order val="2"/>
          <c:tx>
            <c:v>Percent</c:v>
          </c:tx>
          <c:spPr>
            <a:ln w="28575" cap="rnd">
              <a:solidFill>
                <a:schemeClr val="accent3"/>
              </a:solidFill>
              <a:round/>
            </a:ln>
            <a:effectLst/>
          </c:spPr>
          <c:marker>
            <c:symbol val="none"/>
          </c:marker>
          <c:val>
            <c:numRef>
              <c:f>'Risk PFA'!$I$152:$I$166</c:f>
              <c:numCache>
                <c:formatCode>0.00%</c:formatCode>
                <c:ptCount val="15"/>
                <c:pt idx="0">
                  <c:v>0</c:v>
                </c:pt>
                <c:pt idx="1">
                  <c:v>0.19999902244035184</c:v>
                </c:pt>
                <c:pt idx="2">
                  <c:v>0.33333251870044478</c:v>
                </c:pt>
                <c:pt idx="3">
                  <c:v>0.49999938902510621</c:v>
                </c:pt>
                <c:pt idx="4">
                  <c:v>0.59999951121972117</c:v>
                </c:pt>
                <c:pt idx="5">
                  <c:v>0.66666625934976764</c:v>
                </c:pt>
                <c:pt idx="6">
                  <c:v>0.71428536515759333</c:v>
                </c:pt>
                <c:pt idx="7">
                  <c:v>0.74999969451255311</c:v>
                </c:pt>
                <c:pt idx="8">
                  <c:v>0.77777750623317843</c:v>
                </c:pt>
                <c:pt idx="9">
                  <c:v>0.79999975560986059</c:v>
                </c:pt>
                <c:pt idx="10">
                  <c:v>0.89999987780538504</c:v>
                </c:pt>
                <c:pt idx="11">
                  <c:v>0.93333325186995353</c:v>
                </c:pt>
                <c:pt idx="12">
                  <c:v>0.94999993890269252</c:v>
                </c:pt>
                <c:pt idx="13">
                  <c:v>0.97999997556144081</c:v>
                </c:pt>
                <c:pt idx="14">
                  <c:v>0.9899999877807204</c:v>
                </c:pt>
              </c:numCache>
            </c:numRef>
          </c:val>
          <c:smooth val="0"/>
          <c:extLst>
            <c:ext xmlns:c16="http://schemas.microsoft.com/office/drawing/2014/chart" uri="{C3380CC4-5D6E-409C-BE32-E72D297353CC}">
              <c16:uniqueId val="{00000002-458D-489F-90E7-75E1277BF683}"/>
            </c:ext>
          </c:extLst>
        </c:ser>
        <c:dLbls>
          <c:showLegendKey val="0"/>
          <c:showVal val="0"/>
          <c:showCatName val="0"/>
          <c:showSerName val="0"/>
          <c:showPercent val="0"/>
          <c:showBubbleSize val="0"/>
        </c:dLbls>
        <c:marker val="1"/>
        <c:smooth val="0"/>
        <c:axId val="1046650864"/>
        <c:axId val="1046649552"/>
      </c:lineChart>
      <c:catAx>
        <c:axId val="1581178496"/>
        <c:scaling>
          <c:orientation val="minMax"/>
        </c:scaling>
        <c:delete val="0"/>
        <c:axPos val="b"/>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1186368"/>
        <c:crosses val="autoZero"/>
        <c:auto val="1"/>
        <c:lblAlgn val="ctr"/>
        <c:lblOffset val="100"/>
        <c:noMultiLvlLbl val="0"/>
      </c:catAx>
      <c:valAx>
        <c:axId val="1581186368"/>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1178496"/>
        <c:crosses val="autoZero"/>
        <c:crossBetween val="between"/>
      </c:valAx>
      <c:valAx>
        <c:axId val="1046649552"/>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6650864"/>
        <c:crosses val="max"/>
        <c:crossBetween val="between"/>
      </c:valAx>
      <c:catAx>
        <c:axId val="1046650864"/>
        <c:scaling>
          <c:orientation val="minMax"/>
        </c:scaling>
        <c:delete val="1"/>
        <c:axPos val="b"/>
        <c:numFmt formatCode="General" sourceLinked="1"/>
        <c:majorTickMark val="out"/>
        <c:minorTickMark val="none"/>
        <c:tickLblPos val="nextTo"/>
        <c:crossAx val="104664955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'Risk PFA'!$I$150:$I$151</c:f>
              <c:strCache>
                <c:ptCount val="2"/>
                <c:pt idx="0">
                  <c:v>Percent of</c:v>
                </c:pt>
                <c:pt idx="1">
                  <c:v>Spec</c:v>
                </c:pt>
              </c:strCache>
            </c:strRef>
          </c:tx>
          <c:spPr>
            <a:solidFill>
              <a:schemeClr val="accent1"/>
            </a:solidFill>
            <a:ln>
              <a:noFill/>
            </a:ln>
            <a:effectLst/>
          </c:spPr>
          <c:invertIfNegative val="0"/>
          <c:cat>
            <c:numRef>
              <c:f>'Risk PFA'!$H$152:$H$166</c:f>
              <c:numCache>
                <c:formatCode>0.00</c:formatCode>
                <c:ptCount val="15"/>
                <c:pt idx="0">
                  <c:v>1</c:v>
                </c:pt>
                <c:pt idx="1">
                  <c:v>1.25</c:v>
                </c:pt>
                <c:pt idx="2">
                  <c:v>1.5</c:v>
                </c:pt>
                <c:pt idx="3">
                  <c:v>2</c:v>
                </c:pt>
                <c:pt idx="4">
                  <c:v>2.5</c:v>
                </c:pt>
                <c:pt idx="5">
                  <c:v>3</c:v>
                </c:pt>
                <c:pt idx="6">
                  <c:v>3.5</c:v>
                </c:pt>
                <c:pt idx="7">
                  <c:v>4</c:v>
                </c:pt>
                <c:pt idx="8">
                  <c:v>4.5</c:v>
                </c:pt>
                <c:pt idx="9">
                  <c:v>5</c:v>
                </c:pt>
                <c:pt idx="10">
                  <c:v>10</c:v>
                </c:pt>
                <c:pt idx="11">
                  <c:v>15</c:v>
                </c:pt>
                <c:pt idx="12">
                  <c:v>20</c:v>
                </c:pt>
                <c:pt idx="13">
                  <c:v>50</c:v>
                </c:pt>
                <c:pt idx="14">
                  <c:v>100</c:v>
                </c:pt>
              </c:numCache>
            </c:numRef>
          </c:cat>
          <c:val>
            <c:numRef>
              <c:f>'Risk PFA'!$I$152:$I$166</c:f>
              <c:numCache>
                <c:formatCode>0.00%</c:formatCode>
                <c:ptCount val="15"/>
                <c:pt idx="0">
                  <c:v>0</c:v>
                </c:pt>
                <c:pt idx="1">
                  <c:v>0.19999902244035184</c:v>
                </c:pt>
                <c:pt idx="2">
                  <c:v>0.33333251870044478</c:v>
                </c:pt>
                <c:pt idx="3">
                  <c:v>0.49999938902510621</c:v>
                </c:pt>
                <c:pt idx="4">
                  <c:v>0.59999951121972117</c:v>
                </c:pt>
                <c:pt idx="5">
                  <c:v>0.66666625934976764</c:v>
                </c:pt>
                <c:pt idx="6">
                  <c:v>0.71428536515759333</c:v>
                </c:pt>
                <c:pt idx="7">
                  <c:v>0.74999969451255311</c:v>
                </c:pt>
                <c:pt idx="8">
                  <c:v>0.77777750623317843</c:v>
                </c:pt>
                <c:pt idx="9">
                  <c:v>0.79999975560986059</c:v>
                </c:pt>
                <c:pt idx="10">
                  <c:v>0.89999987780538504</c:v>
                </c:pt>
                <c:pt idx="11">
                  <c:v>0.93333325186995353</c:v>
                </c:pt>
                <c:pt idx="12">
                  <c:v>0.94999993890269252</c:v>
                </c:pt>
                <c:pt idx="13">
                  <c:v>0.97999997556144081</c:v>
                </c:pt>
                <c:pt idx="14">
                  <c:v>0.9899999877807204</c:v>
                </c:pt>
              </c:numCache>
            </c:numRef>
          </c:val>
          <c:extLst>
            <c:ext xmlns:c16="http://schemas.microsoft.com/office/drawing/2014/chart" uri="{C3380CC4-5D6E-409C-BE32-E72D297353CC}">
              <c16:uniqueId val="{00000000-C9DF-4950-B656-1EDE9E7BA50A}"/>
            </c:ext>
          </c:extLst>
        </c:ser>
        <c:dLbls>
          <c:showLegendKey val="0"/>
          <c:showVal val="0"/>
          <c:showCatName val="0"/>
          <c:showSerName val="0"/>
          <c:showPercent val="0"/>
          <c:showBubbleSize val="0"/>
        </c:dLbls>
        <c:gapWidth val="182"/>
        <c:axId val="1154597160"/>
        <c:axId val="1154595192"/>
      </c:barChart>
      <c:catAx>
        <c:axId val="1154597160"/>
        <c:scaling>
          <c:orientation val="minMax"/>
        </c:scaling>
        <c:delete val="0"/>
        <c:axPos val="l"/>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4595192"/>
        <c:crosses val="autoZero"/>
        <c:auto val="1"/>
        <c:lblAlgn val="ctr"/>
        <c:lblOffset val="100"/>
        <c:noMultiLvlLbl val="0"/>
      </c:catAx>
      <c:valAx>
        <c:axId val="115459519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4597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image" Target="../media/image3.png"/><Relationship Id="rId7" Type="http://schemas.openxmlformats.org/officeDocument/2006/relationships/chart" Target="../charts/chart4.xml"/><Relationship Id="rId12" Type="http://schemas.openxmlformats.org/officeDocument/2006/relationships/chart" Target="../charts/chart8.xml"/><Relationship Id="rId2" Type="http://schemas.openxmlformats.org/officeDocument/2006/relationships/image" Target="../media/image2.jpg"/><Relationship Id="rId1" Type="http://schemas.openxmlformats.org/officeDocument/2006/relationships/chart" Target="../charts/chart1.xml"/><Relationship Id="rId6" Type="http://schemas.openxmlformats.org/officeDocument/2006/relationships/chart" Target="../charts/chart3.xml"/><Relationship Id="rId11" Type="http://schemas.openxmlformats.org/officeDocument/2006/relationships/chart" Target="../charts/chart7.xml"/><Relationship Id="rId5" Type="http://schemas.openxmlformats.org/officeDocument/2006/relationships/chart" Target="../charts/chart2.xml"/><Relationship Id="rId10" Type="http://schemas.openxmlformats.org/officeDocument/2006/relationships/image" Target="../media/image5.png"/><Relationship Id="rId4" Type="http://schemas.openxmlformats.org/officeDocument/2006/relationships/image" Target="../media/image4.jpg"/><Relationship Id="rId9"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743742</xdr:colOff>
      <xdr:row>20</xdr:row>
      <xdr:rowOff>12700</xdr:rowOff>
    </xdr:from>
    <xdr:to>
      <xdr:col>16</xdr:col>
      <xdr:colOff>204786</xdr:colOff>
      <xdr:row>43</xdr:row>
      <xdr:rowOff>226219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14</xdr:col>
          <xdr:colOff>19050</xdr:colOff>
          <xdr:row>134</xdr:row>
          <xdr:rowOff>38100</xdr:rowOff>
        </xdr:from>
        <xdr:to>
          <xdr:col>15</xdr:col>
          <xdr:colOff>800100</xdr:colOff>
          <xdr:row>138</xdr:row>
          <xdr:rowOff>28575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1</xdr:col>
      <xdr:colOff>106203</xdr:colOff>
      <xdr:row>0</xdr:row>
      <xdr:rowOff>38100</xdr:rowOff>
    </xdr:from>
    <xdr:ext cx="2897707" cy="711994"/>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728" y="38100"/>
          <a:ext cx="2897707" cy="711994"/>
        </a:xfrm>
        <a:prstGeom prst="rect">
          <a:avLst/>
        </a:prstGeom>
      </xdr:spPr>
    </xdr:pic>
    <xdr:clientData/>
  </xdr:oneCellAnchor>
  <xdr:oneCellAnchor>
    <xdr:from>
      <xdr:col>7</xdr:col>
      <xdr:colOff>592849</xdr:colOff>
      <xdr:row>2</xdr:row>
      <xdr:rowOff>57150</xdr:rowOff>
    </xdr:from>
    <xdr:ext cx="5348817" cy="914400"/>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a:srcRect l="2569" r="1595" b="22823"/>
        <a:stretch/>
      </xdr:blipFill>
      <xdr:spPr>
        <a:xfrm>
          <a:off x="7755649" y="857250"/>
          <a:ext cx="5348817" cy="914400"/>
        </a:xfrm>
        <a:prstGeom prst="rect">
          <a:avLst/>
        </a:prstGeom>
      </xdr:spPr>
    </xdr:pic>
    <xdr:clientData/>
  </xdr:oneCellAnchor>
  <xdr:oneCellAnchor>
    <xdr:from>
      <xdr:col>12</xdr:col>
      <xdr:colOff>542925</xdr:colOff>
      <xdr:row>0</xdr:row>
      <xdr:rowOff>200024</xdr:rowOff>
    </xdr:from>
    <xdr:ext cx="2486025" cy="323289"/>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239625" y="200024"/>
          <a:ext cx="2486025" cy="323289"/>
        </a:xfrm>
        <a:prstGeom prst="rect">
          <a:avLst/>
        </a:prstGeom>
      </xdr:spPr>
    </xdr:pic>
    <xdr:clientData/>
  </xdr:oneCellAnchor>
  <xdr:twoCellAnchor>
    <xdr:from>
      <xdr:col>1</xdr:col>
      <xdr:colOff>76200</xdr:colOff>
      <xdr:row>68</xdr:row>
      <xdr:rowOff>76199</xdr:rowOff>
    </xdr:from>
    <xdr:to>
      <xdr:col>7</xdr:col>
      <xdr:colOff>142875</xdr:colOff>
      <xdr:row>105</xdr:row>
      <xdr:rowOff>76199</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816770</xdr:colOff>
      <xdr:row>68</xdr:row>
      <xdr:rowOff>83345</xdr:rowOff>
    </xdr:from>
    <xdr:to>
      <xdr:col>28</xdr:col>
      <xdr:colOff>261937</xdr:colOff>
      <xdr:row>105</xdr:row>
      <xdr:rowOff>1855</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109</xdr:row>
      <xdr:rowOff>0</xdr:rowOff>
    </xdr:from>
    <xdr:to>
      <xdr:col>16</xdr:col>
      <xdr:colOff>568325</xdr:colOff>
      <xdr:row>128</xdr:row>
      <xdr:rowOff>92075</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202406</xdr:colOff>
      <xdr:row>68</xdr:row>
      <xdr:rowOff>66676</xdr:rowOff>
    </xdr:from>
    <xdr:to>
      <xdr:col>18</xdr:col>
      <xdr:colOff>750093</xdr:colOff>
      <xdr:row>105</xdr:row>
      <xdr:rowOff>11906</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952499</xdr:colOff>
      <xdr:row>199</xdr:row>
      <xdr:rowOff>11906</xdr:rowOff>
    </xdr:from>
    <xdr:to>
      <xdr:col>14</xdr:col>
      <xdr:colOff>809624</xdr:colOff>
      <xdr:row>220</xdr:row>
      <xdr:rowOff>154783</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40</xdr:col>
      <xdr:colOff>35718</xdr:colOff>
      <xdr:row>6</xdr:row>
      <xdr:rowOff>95250</xdr:rowOff>
    </xdr:from>
    <xdr:to>
      <xdr:col>50</xdr:col>
      <xdr:colOff>587854</xdr:colOff>
      <xdr:row>9</xdr:row>
      <xdr:rowOff>71438</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0"/>
        <a:stretch>
          <a:fillRect/>
        </a:stretch>
      </xdr:blipFill>
      <xdr:spPr>
        <a:xfrm>
          <a:off x="34078068" y="1724025"/>
          <a:ext cx="3600136" cy="604838"/>
        </a:xfrm>
        <a:prstGeom prst="rect">
          <a:avLst/>
        </a:prstGeom>
      </xdr:spPr>
    </xdr:pic>
    <xdr:clientData/>
  </xdr:twoCellAnchor>
  <xdr:twoCellAnchor>
    <xdr:from>
      <xdr:col>5</xdr:col>
      <xdr:colOff>11906</xdr:colOff>
      <xdr:row>173</xdr:row>
      <xdr:rowOff>104775</xdr:rowOff>
    </xdr:from>
    <xdr:to>
      <xdr:col>14</xdr:col>
      <xdr:colOff>797718</xdr:colOff>
      <xdr:row>198</xdr:row>
      <xdr:rowOff>130970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11906</xdr:colOff>
      <xdr:row>221</xdr:row>
      <xdr:rowOff>23811</xdr:rowOff>
    </xdr:from>
    <xdr:to>
      <xdr:col>14</xdr:col>
      <xdr:colOff>809624</xdr:colOff>
      <xdr:row>250</xdr:row>
      <xdr:rowOff>35717</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force-my.sharepoint.com/Users/Henry/Desktop/Blank%20Uncertainty%20Master_200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lip/Dropbox/Dilip/2015/2015_NCSLI/Technical%20Exchange/Uncert%20Budg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wnloads\CMC-CALCULATIONS-FOR-FORCE-MEASUREMENTS%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ropbox\Dilip\Presentations\MU_Worksheet_181226_Rev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force-my.sharepoint.com/sites/Lab/Shared%20Documents/SOFTWARE%20LAB%20CONTROLLED/CURRENT/ISO%20376%20Calculator/ISO%20376%20Calculator%20v%208.2.5%20Back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_Uncertainty_Master"/>
      <sheetName val="RISK"/>
    </sheetNames>
    <sheetDataSet>
      <sheetData sheetId="0">
        <row r="1">
          <cell r="M1" t="str">
            <v>Y</v>
          </cell>
          <cell r="N1">
            <v>0.68269999999999997</v>
          </cell>
        </row>
        <row r="2">
          <cell r="N2">
            <v>0.95</v>
          </cell>
        </row>
        <row r="3">
          <cell r="N3">
            <v>0.95450000000000002</v>
          </cell>
        </row>
        <row r="4">
          <cell r="N4">
            <v>0.99</v>
          </cell>
        </row>
        <row r="5">
          <cell r="N5">
            <v>0.99729999999999996</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_Master"/>
      <sheetName val="Triple Point Example"/>
      <sheetName val="Temp Bath Example"/>
    </sheetNames>
    <sheetDataSet>
      <sheetData sheetId="0">
        <row r="7">
          <cell r="A7" t="str">
            <v>Reproducibility</v>
          </cell>
        </row>
      </sheetData>
      <sheetData sheetId="1">
        <row r="1">
          <cell r="K1" t="str">
            <v>Expanded (68.26% k=1)</v>
          </cell>
          <cell r="L1">
            <v>1</v>
          </cell>
        </row>
        <row r="2">
          <cell r="K2" t="str">
            <v>Expanded (95% k=1.96)</v>
          </cell>
          <cell r="L2">
            <v>1.96</v>
          </cell>
        </row>
        <row r="3">
          <cell r="K3" t="str">
            <v>Expanded (95.45% k=2)</v>
          </cell>
          <cell r="L3">
            <v>2</v>
          </cell>
        </row>
        <row r="4">
          <cell r="K4" t="str">
            <v>Expanded (99% k=2.58)</v>
          </cell>
          <cell r="L4">
            <v>2.5779999999999998</v>
          </cell>
        </row>
        <row r="5">
          <cell r="K5" t="str">
            <v>Expanded (99.73% k=3)</v>
          </cell>
          <cell r="L5">
            <v>3</v>
          </cell>
        </row>
        <row r="6">
          <cell r="K6" t="str">
            <v>None</v>
          </cell>
          <cell r="L6">
            <v>0</v>
          </cell>
        </row>
        <row r="7">
          <cell r="K7" t="str">
            <v>Normal</v>
          </cell>
          <cell r="L7">
            <v>1</v>
          </cell>
        </row>
        <row r="8">
          <cell r="K8" t="str">
            <v>Rectangular</v>
          </cell>
          <cell r="L8">
            <v>1.7320508075688772</v>
          </cell>
        </row>
        <row r="9">
          <cell r="K9" t="str">
            <v>Resolution</v>
          </cell>
          <cell r="L9">
            <v>3.4641016151377544</v>
          </cell>
        </row>
        <row r="10">
          <cell r="K10" t="str">
            <v>Triangular</v>
          </cell>
          <cell r="L10">
            <v>2.4494897427831779</v>
          </cell>
        </row>
        <row r="11">
          <cell r="K11" t="str">
            <v>U-Shaped</v>
          </cell>
          <cell r="L11">
            <v>1.4142135623730951</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finitions"/>
      <sheetName val="Uncertainty Worksheet"/>
      <sheetName val="R &amp; R Between Techs"/>
      <sheetName val="CMC Summary"/>
      <sheetName val="En For PT"/>
      <sheetName val="Calc Resoution Ex"/>
      <sheetName val="1"/>
      <sheetName val="2"/>
      <sheetName val="3"/>
      <sheetName val="4"/>
      <sheetName val="5"/>
      <sheetName val="6"/>
      <sheetName val="7"/>
      <sheetName val="8"/>
      <sheetName val="9"/>
      <sheetName val="10"/>
      <sheetName val="11"/>
      <sheetName val="12"/>
    </sheetNames>
    <sheetDataSet>
      <sheetData sheetId="0"/>
      <sheetData sheetId="1"/>
      <sheetData sheetId="2"/>
      <sheetData sheetId="3">
        <row r="1">
          <cell r="K1" t="str">
            <v>Normal (68.26%, k=1)</v>
          </cell>
          <cell r="L1">
            <v>1</v>
          </cell>
        </row>
        <row r="2">
          <cell r="K2" t="str">
            <v>Expanded (95% k=1.96)</v>
          </cell>
          <cell r="L2">
            <v>1.96</v>
          </cell>
        </row>
        <row r="3">
          <cell r="K3" t="str">
            <v>Expanded (95.45% k=2)</v>
          </cell>
          <cell r="L3">
            <v>2</v>
          </cell>
        </row>
        <row r="4">
          <cell r="K4" t="str">
            <v>Expanded (98.36% k=2.4)</v>
          </cell>
          <cell r="L4">
            <v>2.4</v>
          </cell>
        </row>
        <row r="5">
          <cell r="K5" t="str">
            <v>Expanded (99% k=2.58)</v>
          </cell>
          <cell r="L5">
            <v>2.5779999999999998</v>
          </cell>
        </row>
        <row r="6">
          <cell r="K6" t="str">
            <v>Expanded (99.73% k=3)</v>
          </cell>
          <cell r="L6">
            <v>3</v>
          </cell>
        </row>
        <row r="7">
          <cell r="K7" t="str">
            <v>Specific Divisor</v>
          </cell>
          <cell r="L7">
            <v>3.4</v>
          </cell>
        </row>
        <row r="8">
          <cell r="K8" t="str">
            <v>None</v>
          </cell>
          <cell r="L8">
            <v>0</v>
          </cell>
        </row>
        <row r="9">
          <cell r="K9" t="str">
            <v>U-Shaped (sqrt 2)</v>
          </cell>
          <cell r="L9">
            <v>1.4142135623730951</v>
          </cell>
        </row>
        <row r="10">
          <cell r="K10" t="str">
            <v>Rectangular (sqrt 3)</v>
          </cell>
          <cell r="L10">
            <v>1.7320508075688772</v>
          </cell>
        </row>
        <row r="11">
          <cell r="K11" t="str">
            <v>Triangular (sqrt 6)</v>
          </cell>
          <cell r="L11">
            <v>2.4494897427831779</v>
          </cell>
        </row>
        <row r="12">
          <cell r="K12" t="str">
            <v>Resolution (sqrt 12)</v>
          </cell>
          <cell r="L12">
            <v>3.4641016151377544</v>
          </cell>
        </row>
      </sheetData>
      <sheetData sheetId="4">
        <row r="8">
          <cell r="B8" t="str">
            <v xml:space="preserve"> </v>
          </cell>
          <cell r="C8" t="str">
            <v xml:space="preserve"> </v>
          </cell>
        </row>
        <row r="9">
          <cell r="B9" t="str">
            <v xml:space="preserve"> </v>
          </cell>
          <cell r="C9" t="str">
            <v xml:space="preserve"> </v>
          </cell>
        </row>
        <row r="10">
          <cell r="B10" t="str">
            <v xml:space="preserve"> </v>
          </cell>
          <cell r="C10" t="str">
            <v xml:space="preserve"> </v>
          </cell>
        </row>
        <row r="11">
          <cell r="B11" t="str">
            <v xml:space="preserve"> </v>
          </cell>
          <cell r="C11" t="str">
            <v xml:space="preserve"> </v>
          </cell>
        </row>
        <row r="12">
          <cell r="B12" t="str">
            <v xml:space="preserve"> </v>
          </cell>
          <cell r="C12" t="str">
            <v xml:space="preserve"> </v>
          </cell>
        </row>
        <row r="13">
          <cell r="B13" t="str">
            <v xml:space="preserve"> </v>
          </cell>
          <cell r="C13" t="str">
            <v xml:space="preserve"> </v>
          </cell>
        </row>
        <row r="14">
          <cell r="B14" t="str">
            <v xml:space="preserve"> </v>
          </cell>
          <cell r="C14" t="str">
            <v xml:space="preserve"> </v>
          </cell>
        </row>
        <row r="15">
          <cell r="B15" t="str">
            <v xml:space="preserve"> </v>
          </cell>
          <cell r="C15" t="str">
            <v xml:space="preserve"> </v>
          </cell>
        </row>
        <row r="16">
          <cell r="B16" t="str">
            <v xml:space="preserve"> </v>
          </cell>
          <cell r="C16" t="str">
            <v xml:space="preserve"> </v>
          </cell>
        </row>
        <row r="17">
          <cell r="B17" t="str">
            <v xml:space="preserve"> </v>
          </cell>
          <cell r="C17" t="str">
            <v xml:space="preserve"> </v>
          </cell>
        </row>
        <row r="18">
          <cell r="B18" t="str">
            <v xml:space="preserve"> </v>
          </cell>
          <cell r="C18" t="str">
            <v xml:space="preserve"> </v>
          </cell>
        </row>
        <row r="19">
          <cell r="B19" t="str">
            <v xml:space="preserve"> </v>
          </cell>
          <cell r="C19" t="str">
            <v xml:space="preserve">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Basic_Statistics"/>
      <sheetName val="R and R"/>
      <sheetName val="Random Numbers"/>
      <sheetName val="z-table"/>
      <sheetName val="t-Table"/>
      <sheetName val="F-Table"/>
      <sheetName val="What_differences"/>
      <sheetName val="Std_Dev_Means"/>
      <sheetName val="ANOVA"/>
      <sheetName val="ANOVA_Example"/>
      <sheetName val="ANOVA_Template"/>
      <sheetName val="SPC_Charts"/>
      <sheetName val="Blank_Uncertainty_Master"/>
      <sheetName val="Uncertainty_ANOVA"/>
      <sheetName val="RISK"/>
      <sheetName val="Method 5-6_Z540.3"/>
      <sheetName val="Method 6 Work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K1" t="str">
            <v>Normal (68.26%, k=1)</v>
          </cell>
        </row>
      </sheetData>
      <sheetData sheetId="14">
        <row r="1">
          <cell r="BA1" t="str">
            <v>Normal (68.26%, k=1)</v>
          </cell>
          <cell r="BB1">
            <v>1</v>
          </cell>
          <cell r="BC1" t="str">
            <v>Y</v>
          </cell>
        </row>
        <row r="2">
          <cell r="BA2" t="str">
            <v>Expanded (95% k=1.96)</v>
          </cell>
          <cell r="BB2">
            <v>1.96</v>
          </cell>
          <cell r="BC2" t="str">
            <v>N</v>
          </cell>
        </row>
        <row r="3">
          <cell r="BA3" t="str">
            <v>Expanded (95.45% k=2)</v>
          </cell>
          <cell r="BB3">
            <v>2</v>
          </cell>
        </row>
        <row r="4">
          <cell r="BA4" t="str">
            <v>Expanded (98.36% k=2.4)</v>
          </cell>
          <cell r="BB4">
            <v>2.4</v>
          </cell>
        </row>
        <row r="5">
          <cell r="BA5" t="str">
            <v>Expanded (99% k=2.58)</v>
          </cell>
          <cell r="BB5">
            <v>2.5779999999999998</v>
          </cell>
        </row>
        <row r="6">
          <cell r="BA6" t="str">
            <v>Expanded (99.73% k=3)</v>
          </cell>
          <cell r="BB6">
            <v>3</v>
          </cell>
        </row>
        <row r="7">
          <cell r="BA7" t="str">
            <v>Specific Divisor</v>
          </cell>
          <cell r="BB7">
            <v>8</v>
          </cell>
        </row>
        <row r="8">
          <cell r="BA8" t="str">
            <v>Remove from Budget</v>
          </cell>
          <cell r="BB8">
            <v>0</v>
          </cell>
        </row>
        <row r="9">
          <cell r="BA9" t="str">
            <v>U-Shaped (sqrt 2)</v>
          </cell>
          <cell r="BB9">
            <v>1.4142135623730951</v>
          </cell>
        </row>
        <row r="10">
          <cell r="BA10" t="str">
            <v>Rectangular (sqrt 3)</v>
          </cell>
          <cell r="BB10">
            <v>1.7320508075688772</v>
          </cell>
        </row>
        <row r="11">
          <cell r="BA11" t="str">
            <v>Triangular (sqrt 6)</v>
          </cell>
          <cell r="BB11">
            <v>2.4494897427831779</v>
          </cell>
        </row>
        <row r="12">
          <cell r="BA12" t="str">
            <v>Resolution (sqrt 12)</v>
          </cell>
          <cell r="BB12">
            <v>3.4641016151377544</v>
          </cell>
        </row>
      </sheetData>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Entry"/>
      <sheetName val="Certificate"/>
    </sheetNames>
    <sheetDataSet>
      <sheetData sheetId="0">
        <row r="2">
          <cell r="C2" t="str">
            <v>Tinius Olsen</v>
          </cell>
        </row>
        <row r="11">
          <cell r="N11" t="str">
            <v>COMPRESSION</v>
          </cell>
        </row>
        <row r="22">
          <cell r="AO22" t="str">
            <v/>
          </cell>
          <cell r="AP22" t="str">
            <v/>
          </cell>
          <cell r="AQ22" t="str">
            <v/>
          </cell>
          <cell r="AR22" t="str">
            <v/>
          </cell>
          <cell r="AS22" t="str">
            <v/>
          </cell>
        </row>
        <row r="23">
          <cell r="AO23" t="str">
            <v/>
          </cell>
          <cell r="AP23" t="str">
            <v/>
          </cell>
          <cell r="AQ23" t="str">
            <v/>
          </cell>
          <cell r="AR23" t="str">
            <v/>
          </cell>
          <cell r="AS23" t="str">
            <v/>
          </cell>
        </row>
        <row r="24">
          <cell r="AO24" t="str">
            <v/>
          </cell>
          <cell r="AP24" t="str">
            <v/>
          </cell>
          <cell r="AQ24" t="str">
            <v/>
          </cell>
          <cell r="AR24" t="str">
            <v/>
          </cell>
          <cell r="AS24" t="str">
            <v/>
          </cell>
        </row>
        <row r="25">
          <cell r="AO25" t="str">
            <v/>
          </cell>
          <cell r="AP25" t="str">
            <v/>
          </cell>
          <cell r="AQ25" t="str">
            <v/>
          </cell>
          <cell r="AR25" t="str">
            <v/>
          </cell>
          <cell r="AS25" t="str">
            <v/>
          </cell>
        </row>
        <row r="26">
          <cell r="AO26" t="str">
            <v/>
          </cell>
          <cell r="AP26" t="str">
            <v/>
          </cell>
          <cell r="AQ26" t="str">
            <v/>
          </cell>
          <cell r="AR26" t="str">
            <v/>
          </cell>
          <cell r="AS26" t="str">
            <v/>
          </cell>
        </row>
        <row r="27">
          <cell r="AO27" t="str">
            <v/>
          </cell>
          <cell r="AP27" t="str">
            <v/>
          </cell>
          <cell r="AQ27" t="str">
            <v/>
          </cell>
          <cell r="AR27" t="str">
            <v/>
          </cell>
          <cell r="AS27" t="str">
            <v/>
          </cell>
        </row>
        <row r="28">
          <cell r="AO28" t="str">
            <v/>
          </cell>
          <cell r="AP28" t="str">
            <v/>
          </cell>
          <cell r="AQ28" t="str">
            <v/>
          </cell>
          <cell r="AR28" t="str">
            <v/>
          </cell>
          <cell r="AS28" t="str">
            <v/>
          </cell>
        </row>
        <row r="29">
          <cell r="AO29" t="str">
            <v/>
          </cell>
          <cell r="AP29" t="str">
            <v/>
          </cell>
          <cell r="AQ29" t="str">
            <v/>
          </cell>
          <cell r="AR29" t="str">
            <v/>
          </cell>
          <cell r="AS29" t="str">
            <v/>
          </cell>
        </row>
        <row r="30">
          <cell r="AO30" t="str">
            <v/>
          </cell>
          <cell r="AP30" t="str">
            <v/>
          </cell>
          <cell r="AQ30" t="str">
            <v/>
          </cell>
          <cell r="AR30" t="str">
            <v/>
          </cell>
          <cell r="AS30" t="str">
            <v/>
          </cell>
        </row>
        <row r="31">
          <cell r="AO31" t="str">
            <v/>
          </cell>
          <cell r="AP31" t="str">
            <v/>
          </cell>
          <cell r="AQ31" t="str">
            <v/>
          </cell>
          <cell r="AR31" t="str">
            <v/>
          </cell>
          <cell r="AS31" t="str">
            <v/>
          </cell>
        </row>
        <row r="32">
          <cell r="AO32" t="str">
            <v/>
          </cell>
          <cell r="AP32" t="str">
            <v/>
          </cell>
          <cell r="AQ32" t="str">
            <v/>
          </cell>
          <cell r="AR32" t="str">
            <v/>
          </cell>
          <cell r="AS32" t="str">
            <v/>
          </cell>
        </row>
        <row r="33">
          <cell r="AO33" t="str">
            <v/>
          </cell>
          <cell r="AP33" t="str">
            <v/>
          </cell>
          <cell r="AQ33" t="str">
            <v/>
          </cell>
          <cell r="AR33" t="str">
            <v/>
          </cell>
          <cell r="AS33" t="str">
            <v/>
          </cell>
        </row>
        <row r="34">
          <cell r="AO34" t="str">
            <v/>
          </cell>
          <cell r="AP34" t="str">
            <v/>
          </cell>
          <cell r="AQ34" t="str">
            <v/>
          </cell>
          <cell r="AR34" t="str">
            <v/>
          </cell>
          <cell r="AS34" t="str">
            <v/>
          </cell>
        </row>
        <row r="35">
          <cell r="AO35" t="str">
            <v/>
          </cell>
          <cell r="AP35" t="str">
            <v/>
          </cell>
          <cell r="AQ35" t="str">
            <v/>
          </cell>
          <cell r="AR35" t="str">
            <v/>
          </cell>
          <cell r="AS35" t="str">
            <v/>
          </cell>
        </row>
        <row r="72">
          <cell r="AO72" t="str">
            <v/>
          </cell>
          <cell r="AP72" t="str">
            <v/>
          </cell>
          <cell r="AQ72" t="str">
            <v/>
          </cell>
          <cell r="AR72" t="str">
            <v/>
          </cell>
          <cell r="AS72" t="str">
            <v/>
          </cell>
          <cell r="AT72" t="str">
            <v/>
          </cell>
        </row>
        <row r="73">
          <cell r="AO73" t="str">
            <v/>
          </cell>
          <cell r="AP73" t="str">
            <v/>
          </cell>
          <cell r="AQ73" t="str">
            <v/>
          </cell>
          <cell r="AR73" t="str">
            <v/>
          </cell>
          <cell r="AS73" t="str">
            <v/>
          </cell>
          <cell r="AT73" t="str">
            <v/>
          </cell>
        </row>
        <row r="74">
          <cell r="AO74" t="str">
            <v/>
          </cell>
          <cell r="AP74" t="str">
            <v/>
          </cell>
          <cell r="AQ74" t="str">
            <v/>
          </cell>
          <cell r="AR74" t="str">
            <v/>
          </cell>
          <cell r="AS74" t="str">
            <v/>
          </cell>
          <cell r="AT74" t="str">
            <v/>
          </cell>
        </row>
        <row r="75">
          <cell r="AO75" t="str">
            <v/>
          </cell>
          <cell r="AP75" t="str">
            <v/>
          </cell>
          <cell r="AQ75" t="str">
            <v/>
          </cell>
          <cell r="AR75" t="str">
            <v/>
          </cell>
          <cell r="AS75" t="str">
            <v/>
          </cell>
          <cell r="AT75" t="str">
            <v/>
          </cell>
        </row>
        <row r="76">
          <cell r="AO76" t="str">
            <v/>
          </cell>
          <cell r="AP76" t="str">
            <v/>
          </cell>
          <cell r="AQ76" t="str">
            <v/>
          </cell>
          <cell r="AR76" t="str">
            <v/>
          </cell>
          <cell r="AS76" t="str">
            <v/>
          </cell>
          <cell r="AT76" t="str">
            <v/>
          </cell>
        </row>
        <row r="77">
          <cell r="AO77" t="str">
            <v/>
          </cell>
          <cell r="AP77" t="str">
            <v/>
          </cell>
          <cell r="AQ77" t="str">
            <v/>
          </cell>
          <cell r="AR77" t="str">
            <v/>
          </cell>
          <cell r="AS77" t="str">
            <v/>
          </cell>
          <cell r="AT77" t="str">
            <v/>
          </cell>
        </row>
        <row r="78">
          <cell r="AO78" t="str">
            <v/>
          </cell>
          <cell r="AP78" t="str">
            <v/>
          </cell>
          <cell r="AQ78" t="str">
            <v/>
          </cell>
          <cell r="AR78" t="str">
            <v/>
          </cell>
          <cell r="AS78" t="str">
            <v/>
          </cell>
          <cell r="AT78" t="str">
            <v/>
          </cell>
        </row>
        <row r="79">
          <cell r="AO79" t="str">
            <v/>
          </cell>
          <cell r="AP79" t="str">
            <v/>
          </cell>
          <cell r="AQ79" t="str">
            <v/>
          </cell>
          <cell r="AR79" t="str">
            <v/>
          </cell>
          <cell r="AS79" t="str">
            <v/>
          </cell>
          <cell r="AT79" t="str">
            <v/>
          </cell>
        </row>
        <row r="80">
          <cell r="AO80" t="str">
            <v/>
          </cell>
          <cell r="AP80" t="str">
            <v/>
          </cell>
          <cell r="AQ80" t="str">
            <v/>
          </cell>
          <cell r="AR80" t="str">
            <v/>
          </cell>
          <cell r="AS80" t="str">
            <v/>
          </cell>
          <cell r="AT80" t="str">
            <v/>
          </cell>
        </row>
        <row r="81">
          <cell r="AO81" t="str">
            <v/>
          </cell>
          <cell r="AP81" t="str">
            <v/>
          </cell>
          <cell r="AQ81" t="str">
            <v/>
          </cell>
          <cell r="AR81" t="str">
            <v/>
          </cell>
          <cell r="AS81" t="str">
            <v/>
          </cell>
          <cell r="AT81" t="str">
            <v/>
          </cell>
        </row>
        <row r="82">
          <cell r="AO82" t="str">
            <v/>
          </cell>
          <cell r="AP82" t="str">
            <v/>
          </cell>
          <cell r="AQ82" t="str">
            <v/>
          </cell>
          <cell r="AR82" t="str">
            <v/>
          </cell>
          <cell r="AS82" t="str">
            <v/>
          </cell>
          <cell r="AT82" t="str">
            <v/>
          </cell>
        </row>
        <row r="83">
          <cell r="AO83" t="str">
            <v/>
          </cell>
          <cell r="AP83" t="str">
            <v/>
          </cell>
          <cell r="AQ83" t="str">
            <v/>
          </cell>
          <cell r="AR83" t="str">
            <v/>
          </cell>
          <cell r="AS83" t="str">
            <v/>
          </cell>
          <cell r="AT83" t="str">
            <v/>
          </cell>
        </row>
        <row r="84">
          <cell r="AO84" t="str">
            <v/>
          </cell>
          <cell r="AP84" t="str">
            <v/>
          </cell>
          <cell r="AQ84" t="str">
            <v/>
          </cell>
          <cell r="AR84" t="str">
            <v/>
          </cell>
          <cell r="AS84" t="str">
            <v/>
          </cell>
          <cell r="AT84" t="str">
            <v/>
          </cell>
        </row>
        <row r="85">
          <cell r="AO85" t="str">
            <v/>
          </cell>
          <cell r="AP85" t="str">
            <v/>
          </cell>
          <cell r="AQ85" t="str">
            <v/>
          </cell>
          <cell r="AR85" t="str">
            <v/>
          </cell>
          <cell r="AS85" t="str">
            <v/>
          </cell>
          <cell r="AT85" t="str">
            <v/>
          </cell>
        </row>
      </sheetData>
      <sheetData sheetId="1"/>
    </sheetDataSet>
  </externalBook>
</externalLink>
</file>

<file path=xl/persons/person.xml><?xml version="1.0" encoding="utf-8"?>
<personList xmlns="http://schemas.microsoft.com/office/spreadsheetml/2018/threadedcomments" xmlns:x="http://schemas.openxmlformats.org/spreadsheetml/2006/main">
  <person displayName="Henry A. Zumbrun" id="{265EBA6F-576B-4C12-87AE-6FE0A3F9531B}" userId="S::hzumbrun@mhforce.com::e67d580e-5812-434b-b48b-3ed7868c723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M7" dT="2022-04-28T17:35:33.56" personId="{265EBA6F-576B-4C12-87AE-6FE0A3F9531B}" id="{EE62E675-87AA-41C0-A3C7-62EBB7B3282C}">
    <text>This is the formula to solve for the MU required for the TUR entered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23FCC-1DA6-4405-B531-06C6D0813D48}">
  <sheetPr>
    <tabColor rgb="FF0070C0"/>
    <pageSetUpPr autoPageBreaks="0" fitToPage="1"/>
  </sheetPr>
  <dimension ref="A1:AY1144"/>
  <sheetViews>
    <sheetView tabSelected="1" topLeftCell="A184" zoomScale="90" zoomScaleNormal="90" workbookViewId="0">
      <selection activeCell="AC34" sqref="AC34"/>
    </sheetView>
  </sheetViews>
  <sheetFormatPr defaultColWidth="9.140625" defaultRowHeight="12.75"/>
  <cols>
    <col min="1" max="1" width="0.140625" style="2" customWidth="1"/>
    <col min="2" max="2" width="12.7109375" style="2" customWidth="1"/>
    <col min="3" max="3" width="32" style="2" customWidth="1"/>
    <col min="4" max="4" width="18.7109375" style="2" customWidth="1"/>
    <col min="5" max="5" width="14.28515625" style="2" customWidth="1"/>
    <col min="6" max="6" width="15" style="2" bestFit="1" customWidth="1"/>
    <col min="7" max="7" width="14.5703125" style="2" customWidth="1"/>
    <col min="8" max="8" width="12.42578125" style="2" customWidth="1"/>
    <col min="9" max="9" width="11.42578125" style="2" bestFit="1" customWidth="1"/>
    <col min="10" max="10" width="16" style="2" bestFit="1" customWidth="1"/>
    <col min="11" max="11" width="13.5703125" style="2" customWidth="1"/>
    <col min="12" max="12" width="14.5703125" style="2" bestFit="1" customWidth="1"/>
    <col min="13" max="14" width="14.85546875" style="2" customWidth="1"/>
    <col min="15" max="15" width="13.140625" style="2" customWidth="1"/>
    <col min="16" max="16" width="13" style="2" bestFit="1" customWidth="1"/>
    <col min="17" max="17" width="14.7109375" style="2" customWidth="1"/>
    <col min="18" max="18" width="10" style="2" customWidth="1"/>
    <col min="19" max="19" width="12.85546875" style="1" customWidth="1"/>
    <col min="20" max="29" width="12.85546875" style="2" customWidth="1"/>
    <col min="30" max="30" width="9.140625" style="2" customWidth="1"/>
    <col min="31" max="31" width="11" style="2" customWidth="1"/>
    <col min="32" max="33" width="9.140625" style="2"/>
    <col min="34" max="34" width="13" style="2" bestFit="1" customWidth="1"/>
    <col min="35" max="35" width="9.140625" style="2"/>
    <col min="36" max="36" width="11.42578125" style="2" customWidth="1"/>
    <col min="37" max="39" width="9.140625" style="2"/>
    <col min="40" max="40" width="13.7109375" style="2" customWidth="1"/>
    <col min="41" max="42" width="9.140625" style="2"/>
    <col min="43" max="43" width="0" style="2" hidden="1" customWidth="1"/>
    <col min="44" max="45" width="9.140625" style="2" hidden="1" customWidth="1"/>
    <col min="46" max="46" width="0" style="2" hidden="1" customWidth="1"/>
    <col min="47" max="47" width="9.140625" style="2" hidden="1" customWidth="1"/>
    <col min="48" max="16384" width="9.140625" style="2"/>
  </cols>
  <sheetData>
    <row r="1" spans="2:51" ht="44.25" customHeight="1" thickBot="1">
      <c r="B1" s="372" t="s">
        <v>0</v>
      </c>
      <c r="C1" s="373"/>
      <c r="D1" s="373"/>
      <c r="E1" s="373"/>
      <c r="F1" s="373"/>
      <c r="G1" s="373"/>
      <c r="H1" s="373"/>
      <c r="I1" s="373"/>
      <c r="J1" s="373"/>
      <c r="K1" s="373"/>
      <c r="L1" s="373"/>
      <c r="M1" s="373"/>
      <c r="N1" s="373"/>
      <c r="O1" s="373"/>
      <c r="P1" s="373"/>
      <c r="Q1" s="373"/>
      <c r="R1" s="374"/>
      <c r="AD1" s="378" t="s">
        <v>1</v>
      </c>
      <c r="AE1" s="379"/>
      <c r="AF1" s="379"/>
      <c r="AG1" s="379"/>
      <c r="AH1" s="379"/>
      <c r="AI1" s="379"/>
      <c r="AJ1" s="379"/>
      <c r="AK1" s="379"/>
      <c r="AL1" s="379"/>
      <c r="AM1" s="379"/>
      <c r="AN1" s="379"/>
      <c r="AO1" s="379"/>
      <c r="AP1" s="379"/>
      <c r="AQ1" s="379"/>
      <c r="AR1" s="379"/>
      <c r="AS1" s="379"/>
      <c r="AT1" s="379"/>
      <c r="AU1" s="379"/>
      <c r="AV1" s="379"/>
      <c r="AW1" s="379"/>
      <c r="AX1" s="379"/>
      <c r="AY1" s="380"/>
    </row>
    <row r="2" spans="2:51" ht="18.75" customHeight="1" thickBot="1">
      <c r="B2" s="375"/>
      <c r="C2" s="376"/>
      <c r="D2" s="376"/>
      <c r="E2" s="376"/>
      <c r="F2" s="376"/>
      <c r="G2" s="376"/>
      <c r="H2" s="376"/>
      <c r="I2" s="376"/>
      <c r="J2" s="376"/>
      <c r="K2" s="376"/>
      <c r="L2" s="376"/>
      <c r="M2" s="376"/>
      <c r="N2" s="376"/>
      <c r="O2" s="376"/>
      <c r="P2" s="376"/>
      <c r="Q2" s="376"/>
      <c r="R2" s="377"/>
      <c r="AD2" s="3" t="s">
        <v>2</v>
      </c>
      <c r="AE2" s="4" t="s">
        <v>3</v>
      </c>
      <c r="AF2" s="4" t="s">
        <v>4</v>
      </c>
      <c r="AG2" s="4" t="s">
        <v>5</v>
      </c>
      <c r="AH2" s="4" t="s">
        <v>6</v>
      </c>
      <c r="AI2" s="4"/>
      <c r="AJ2" s="5" t="s">
        <v>3</v>
      </c>
      <c r="AK2" s="5" t="s">
        <v>4</v>
      </c>
      <c r="AL2" s="5" t="s">
        <v>5</v>
      </c>
      <c r="AM2" s="5" t="s">
        <v>6</v>
      </c>
      <c r="AN2" s="5" t="s">
        <v>7</v>
      </c>
      <c r="AO2" s="5" t="s">
        <v>8</v>
      </c>
      <c r="AP2" s="5" t="s">
        <v>9</v>
      </c>
      <c r="AQ2" s="5"/>
      <c r="AR2" s="5"/>
      <c r="AS2" s="5"/>
      <c r="AT2" s="5"/>
      <c r="AU2" s="5"/>
      <c r="AV2" s="5" t="s">
        <v>10</v>
      </c>
      <c r="AW2" s="5" t="s">
        <v>11</v>
      </c>
      <c r="AX2" s="5" t="s">
        <v>12</v>
      </c>
      <c r="AY2" s="6" t="s">
        <v>13</v>
      </c>
    </row>
    <row r="3" spans="2:51" ht="15.75" thickBot="1">
      <c r="B3" s="7"/>
      <c r="C3" s="381" t="s">
        <v>14</v>
      </c>
      <c r="D3" s="382"/>
      <c r="E3" s="8"/>
      <c r="F3" s="9"/>
      <c r="G3" s="9"/>
      <c r="H3" s="9"/>
      <c r="I3" s="9"/>
      <c r="J3" s="9"/>
      <c r="K3" s="10"/>
      <c r="L3" s="8"/>
      <c r="M3" s="8"/>
      <c r="N3" s="8"/>
      <c r="O3" s="8"/>
      <c r="P3" s="11" t="s">
        <v>15</v>
      </c>
      <c r="Q3" s="12"/>
      <c r="R3" s="13"/>
      <c r="AD3" s="14" t="s">
        <v>16</v>
      </c>
      <c r="AE3" s="15">
        <f>D13*D4</f>
        <v>0.2</v>
      </c>
      <c r="AF3" s="15">
        <f>D7</f>
        <v>1</v>
      </c>
      <c r="AG3" s="15">
        <f>D8</f>
        <v>0</v>
      </c>
      <c r="AH3" s="15">
        <f>D9</f>
        <v>0</v>
      </c>
      <c r="AI3" s="15"/>
      <c r="AJ3" s="15">
        <f>AE3/F13</f>
        <v>0.1</v>
      </c>
      <c r="AK3" s="15">
        <f>AF3/3.464</f>
        <v>0.28868360277136257</v>
      </c>
      <c r="AL3" s="15">
        <f>AG3/1</f>
        <v>0</v>
      </c>
      <c r="AM3" s="15">
        <f>AH3/1.732</f>
        <v>0</v>
      </c>
      <c r="AN3" s="15">
        <f>SUMSQ(AJ3,AK3,AL3,AM3)</f>
        <v>9.3338222509053853E-2</v>
      </c>
      <c r="AO3" s="15">
        <f>SQRT(AN3)</f>
        <v>0.30551304801768098</v>
      </c>
      <c r="AP3" s="15">
        <f>AO3</f>
        <v>0.30551304801768098</v>
      </c>
      <c r="AQ3" s="15"/>
      <c r="AR3" s="15"/>
      <c r="AS3" s="15"/>
      <c r="AT3" s="15"/>
      <c r="AU3" s="15"/>
      <c r="AV3" s="15">
        <f>AP3*2</f>
        <v>0.61102609603536195</v>
      </c>
      <c r="AW3" s="16">
        <f>F17-E17</f>
        <v>4</v>
      </c>
      <c r="AX3" s="16">
        <f>AW3/2</f>
        <v>2</v>
      </c>
      <c r="AY3" s="17">
        <f>AX3/AV3</f>
        <v>3.2731826234214618</v>
      </c>
    </row>
    <row r="4" spans="2:51" ht="16.5" thickBot="1">
      <c r="B4" s="18"/>
      <c r="C4" s="19" t="s">
        <v>17</v>
      </c>
      <c r="D4" s="20">
        <v>10000</v>
      </c>
      <c r="E4" s="21"/>
      <c r="F4" s="21"/>
      <c r="G4" s="22"/>
      <c r="H4" s="22"/>
      <c r="I4" s="22"/>
      <c r="J4" s="22"/>
      <c r="K4" s="23"/>
      <c r="L4" s="1"/>
      <c r="M4" s="1"/>
      <c r="N4" s="1"/>
      <c r="O4" s="1"/>
      <c r="P4" s="1"/>
      <c r="Q4" s="12"/>
      <c r="R4" s="13"/>
      <c r="AD4" s="24" t="s">
        <v>18</v>
      </c>
      <c r="AE4" s="25">
        <f>D14*D4</f>
        <v>0.5</v>
      </c>
      <c r="AF4" s="25">
        <f>D7</f>
        <v>1</v>
      </c>
      <c r="AG4" s="25">
        <f>D8</f>
        <v>0</v>
      </c>
      <c r="AH4" s="25">
        <f>D9</f>
        <v>0</v>
      </c>
      <c r="AI4" s="25"/>
      <c r="AJ4" s="25">
        <f>AE4/F14</f>
        <v>0.25</v>
      </c>
      <c r="AK4" s="25">
        <f>AF4/3.464</f>
        <v>0.28868360277136257</v>
      </c>
      <c r="AL4" s="25">
        <f>AG4/1</f>
        <v>0</v>
      </c>
      <c r="AM4" s="25">
        <f>AH4/1.732</f>
        <v>0</v>
      </c>
      <c r="AN4" s="25">
        <f>SUMSQ(AJ4,AK4,AL4,AM4)</f>
        <v>0.14583822250905387</v>
      </c>
      <c r="AO4" s="25">
        <f>SQRT(AN4)</f>
        <v>0.3818877092929987</v>
      </c>
      <c r="AP4" s="25">
        <f>AO4</f>
        <v>0.3818877092929987</v>
      </c>
      <c r="AQ4" s="25"/>
      <c r="AR4" s="25"/>
      <c r="AS4" s="25"/>
      <c r="AT4" s="25"/>
      <c r="AU4" s="25"/>
      <c r="AV4" s="25">
        <f>AP4*2</f>
        <v>0.7637754185859974</v>
      </c>
      <c r="AW4" s="26">
        <f>F18-E18</f>
        <v>4</v>
      </c>
      <c r="AX4" s="26">
        <f>10/2</f>
        <v>5</v>
      </c>
      <c r="AY4" s="27">
        <f>AX4/AV4</f>
        <v>6.5464269709761869</v>
      </c>
    </row>
    <row r="5" spans="2:51" ht="16.5" thickBot="1">
      <c r="B5" s="28"/>
      <c r="C5" s="29" t="s">
        <v>19</v>
      </c>
      <c r="D5" s="30">
        <v>10000</v>
      </c>
      <c r="E5" s="21"/>
      <c r="F5" s="21"/>
      <c r="G5" s="22"/>
      <c r="H5" s="22"/>
      <c r="I5" s="22"/>
      <c r="J5" s="22"/>
      <c r="K5" s="22"/>
      <c r="L5" s="1"/>
      <c r="M5" s="1"/>
      <c r="N5" s="1"/>
      <c r="O5" s="1"/>
      <c r="P5" s="1"/>
      <c r="Q5" s="12"/>
      <c r="R5" s="13"/>
      <c r="AD5" s="31"/>
      <c r="AE5" s="32"/>
      <c r="AF5" s="32"/>
      <c r="AG5" s="32"/>
      <c r="AH5" s="32"/>
      <c r="AI5" s="32"/>
      <c r="AJ5" s="32"/>
      <c r="AK5" s="32"/>
      <c r="AL5" s="32"/>
      <c r="AM5" s="32"/>
      <c r="AN5" s="32"/>
      <c r="AO5" s="32"/>
      <c r="AP5" s="32"/>
      <c r="AQ5" s="32"/>
      <c r="AR5" s="32"/>
      <c r="AS5" s="32"/>
      <c r="AT5" s="32"/>
      <c r="AU5" s="32"/>
      <c r="AV5" s="32"/>
      <c r="AW5" s="33"/>
      <c r="AX5" s="33"/>
      <c r="AY5" s="34"/>
    </row>
    <row r="6" spans="2:51" ht="16.5" thickBot="1">
      <c r="B6" s="28"/>
      <c r="C6" s="29" t="s">
        <v>20</v>
      </c>
      <c r="D6" s="35">
        <v>2.0000000000000001E-4</v>
      </c>
      <c r="E6" s="383" t="s">
        <v>21</v>
      </c>
      <c r="F6" s="384"/>
      <c r="G6" s="22"/>
      <c r="H6" s="22"/>
      <c r="I6" s="22"/>
      <c r="J6" s="22"/>
      <c r="K6" s="22"/>
      <c r="L6" s="1"/>
      <c r="M6" s="1"/>
      <c r="N6" s="1"/>
      <c r="O6" s="1"/>
      <c r="P6" s="1"/>
      <c r="Q6" s="12"/>
      <c r="R6" s="13"/>
      <c r="AD6" s="330" t="s">
        <v>22</v>
      </c>
      <c r="AE6" s="331"/>
      <c r="AF6" s="331"/>
      <c r="AG6" s="331"/>
      <c r="AH6" s="331"/>
      <c r="AI6" s="331"/>
      <c r="AJ6" s="331"/>
      <c r="AK6" s="331"/>
      <c r="AL6" s="331"/>
      <c r="AM6" s="331"/>
      <c r="AN6" s="331"/>
      <c r="AO6" s="331"/>
      <c r="AP6" s="331"/>
      <c r="AQ6" s="331"/>
      <c r="AR6" s="331"/>
      <c r="AS6" s="331"/>
      <c r="AT6" s="331"/>
      <c r="AU6" s="331"/>
      <c r="AV6" s="331"/>
      <c r="AW6" s="331"/>
      <c r="AX6" s="331"/>
      <c r="AY6" s="332"/>
    </row>
    <row r="7" spans="2:51" ht="16.5" thickBot="1">
      <c r="B7" s="28"/>
      <c r="C7" s="29" t="s">
        <v>23</v>
      </c>
      <c r="D7" s="36">
        <v>1</v>
      </c>
      <c r="E7" s="385" t="s">
        <v>24</v>
      </c>
      <c r="F7" s="386"/>
      <c r="G7" s="22"/>
      <c r="H7" s="22"/>
      <c r="I7" s="22"/>
      <c r="J7" s="22"/>
      <c r="K7" s="22"/>
      <c r="L7" s="1"/>
      <c r="M7" s="1"/>
      <c r="N7" s="1"/>
      <c r="O7" s="1"/>
      <c r="P7" s="1"/>
      <c r="Q7" s="12"/>
      <c r="R7" s="13"/>
      <c r="AD7" s="31" t="s">
        <v>13</v>
      </c>
      <c r="AE7" s="34">
        <f>((F18-E18)/2)/(2*J18)</f>
        <v>2.6185707883904747</v>
      </c>
      <c r="AF7" s="32"/>
      <c r="AG7" s="37" t="s">
        <v>13</v>
      </c>
      <c r="AH7" s="38">
        <f>((F18-E18)/2)/(2*J18)</f>
        <v>2.6185707883904747</v>
      </c>
      <c r="AI7" s="32"/>
      <c r="AJ7" s="31" t="s">
        <v>25</v>
      </c>
      <c r="AK7" s="39">
        <f>B23/2</f>
        <v>1</v>
      </c>
      <c r="AL7" s="32"/>
      <c r="AM7" s="387" t="s">
        <v>26</v>
      </c>
      <c r="AN7" s="388"/>
      <c r="AY7" s="40"/>
    </row>
    <row r="8" spans="2:51" ht="16.5" thickBot="1">
      <c r="B8" s="28"/>
      <c r="C8" s="29" t="s">
        <v>15</v>
      </c>
      <c r="D8" s="41">
        <f>R16</f>
        <v>0</v>
      </c>
      <c r="E8" s="42" t="s">
        <v>27</v>
      </c>
      <c r="F8" s="42"/>
      <c r="G8" s="43"/>
      <c r="H8" s="43"/>
      <c r="I8" s="43"/>
      <c r="J8" s="22"/>
      <c r="K8" s="22"/>
      <c r="L8" s="22"/>
      <c r="M8" s="22"/>
      <c r="N8" s="22"/>
      <c r="O8" s="1"/>
      <c r="P8" s="1"/>
      <c r="Q8" s="12"/>
      <c r="R8" s="13"/>
      <c r="AD8" s="44">
        <f>D10</f>
        <v>4</v>
      </c>
      <c r="AE8" s="34">
        <f>((F18-E18)/2)</f>
        <v>2</v>
      </c>
      <c r="AF8" s="32"/>
      <c r="AG8" s="45">
        <f>D10</f>
        <v>4</v>
      </c>
      <c r="AH8" s="38">
        <f>((F18-E18)/2)</f>
        <v>2</v>
      </c>
      <c r="AI8" s="32"/>
      <c r="AJ8" s="31" t="s">
        <v>28</v>
      </c>
      <c r="AK8" s="46">
        <f>D7</f>
        <v>1</v>
      </c>
      <c r="AL8" s="32"/>
      <c r="AM8" s="355" t="e">
        <f>F10*(SQRT((AK7/AK10)^2-(AK9)^2-(AK8/3.464)^2))</f>
        <v>#NUM!</v>
      </c>
      <c r="AN8" s="356"/>
      <c r="AY8" s="40"/>
    </row>
    <row r="9" spans="2:51" ht="16.5" thickBot="1">
      <c r="B9" s="28"/>
      <c r="C9" s="29" t="s">
        <v>29</v>
      </c>
      <c r="D9" s="47"/>
      <c r="E9" s="42"/>
      <c r="F9" s="42"/>
      <c r="G9" s="43"/>
      <c r="H9" s="43"/>
      <c r="I9" s="43"/>
      <c r="J9" s="22"/>
      <c r="K9" s="22"/>
      <c r="L9" s="22"/>
      <c r="M9" s="22"/>
      <c r="N9" s="22"/>
      <c r="O9" s="1"/>
      <c r="P9" s="1"/>
      <c r="Q9" s="12"/>
      <c r="R9" s="13"/>
      <c r="AD9" s="48" t="s">
        <v>30</v>
      </c>
      <c r="AE9" s="49">
        <f>AE8/AD8</f>
        <v>0.5</v>
      </c>
      <c r="AF9" s="32"/>
      <c r="AG9" s="37" t="s">
        <v>31</v>
      </c>
      <c r="AH9" s="38">
        <f>2*(SQRT(((G17/3.464)^2+(H17/1)^2)+(D9/1.732)^2))</f>
        <v>0.57736720554272514</v>
      </c>
      <c r="AI9" s="32"/>
      <c r="AJ9" s="31" t="s">
        <v>32</v>
      </c>
      <c r="AK9" s="34">
        <f>R16</f>
        <v>0</v>
      </c>
      <c r="AL9" s="32"/>
      <c r="AM9" s="50" t="s">
        <v>33</v>
      </c>
      <c r="AN9" s="51" t="e">
        <f>ROUND(AM8,4)</f>
        <v>#NUM!</v>
      </c>
      <c r="AY9" s="40"/>
    </row>
    <row r="10" spans="2:51" ht="16.5" thickBot="1">
      <c r="B10" s="28"/>
      <c r="C10" s="29" t="s">
        <v>34</v>
      </c>
      <c r="D10" s="52">
        <v>4</v>
      </c>
      <c r="E10" s="53" t="s">
        <v>35</v>
      </c>
      <c r="F10" s="54">
        <v>2</v>
      </c>
      <c r="G10" s="43"/>
      <c r="H10" s="22"/>
      <c r="I10" s="22"/>
      <c r="J10" s="22"/>
      <c r="K10" s="22"/>
      <c r="L10" s="22"/>
      <c r="M10" s="22"/>
      <c r="N10" s="22"/>
      <c r="O10" s="22"/>
      <c r="P10" s="1"/>
      <c r="Q10" s="12"/>
      <c r="R10" s="13"/>
      <c r="AD10" s="55" t="s">
        <v>33</v>
      </c>
      <c r="AE10" s="49">
        <f>ROUND(AE9,4)</f>
        <v>0.5</v>
      </c>
      <c r="AF10" s="32"/>
      <c r="AG10" s="56" t="s">
        <v>33</v>
      </c>
      <c r="AH10" s="57">
        <f>ROUND(AH9,4)</f>
        <v>0.57740000000000002</v>
      </c>
      <c r="AI10" s="32"/>
      <c r="AJ10" s="55" t="s">
        <v>36</v>
      </c>
      <c r="AK10" s="58">
        <f>D10</f>
        <v>4</v>
      </c>
      <c r="AL10" s="32"/>
      <c r="AM10" s="59"/>
      <c r="AN10" s="60" t="e">
        <f>(AM8/D4)*100</f>
        <v>#NUM!</v>
      </c>
      <c r="AY10" s="40"/>
    </row>
    <row r="11" spans="2:51" ht="16.5" thickBot="1">
      <c r="B11" s="28"/>
      <c r="C11" s="61" t="s">
        <v>37</v>
      </c>
      <c r="D11" s="62">
        <v>0.95450000000000002</v>
      </c>
      <c r="E11" s="63"/>
      <c r="F11" s="64"/>
      <c r="G11" s="43"/>
      <c r="H11" s="22"/>
      <c r="I11" s="22"/>
      <c r="J11" s="22"/>
      <c r="K11" s="22"/>
      <c r="L11" s="22"/>
      <c r="M11" s="22"/>
      <c r="N11" s="22"/>
      <c r="O11" s="22"/>
      <c r="P11" s="1"/>
      <c r="Q11" s="12"/>
      <c r="R11" s="13"/>
      <c r="AD11" s="55"/>
      <c r="AE11" s="65"/>
      <c r="AF11" s="32"/>
      <c r="AG11" s="56"/>
      <c r="AH11" s="57"/>
      <c r="AI11" s="32"/>
      <c r="AJ11" s="65"/>
      <c r="AK11" s="66"/>
      <c r="AL11" s="32"/>
      <c r="AM11" s="31"/>
      <c r="AN11" s="67"/>
      <c r="AY11" s="40"/>
    </row>
    <row r="12" spans="2:51" ht="16.5" thickBot="1">
      <c r="B12" s="28"/>
      <c r="C12" s="61" t="s">
        <v>38</v>
      </c>
      <c r="D12" s="68">
        <f>(1-D11)/2</f>
        <v>2.2749999999999992E-2</v>
      </c>
      <c r="E12" s="69" t="s">
        <v>39</v>
      </c>
      <c r="F12" s="70">
        <f>_xlfn.NORM.S.INV((1+D11)/2)</f>
        <v>2.0000024438996027</v>
      </c>
      <c r="G12" s="43"/>
      <c r="H12" s="357" t="str">
        <f>_xlfn.CONCAT("Measurement Uncertainy Required for a ",D10,":1 TUR = ",AE10," (",AE12," %)")</f>
        <v>Measurement Uncertainy Required for a 4:1 TUR = 0.5 (0.005 %)</v>
      </c>
      <c r="I12" s="358"/>
      <c r="J12" s="358"/>
      <c r="K12" s="358"/>
      <c r="L12" s="358"/>
      <c r="M12" s="358"/>
      <c r="N12" s="358"/>
      <c r="O12" s="359"/>
      <c r="P12" s="1"/>
      <c r="Q12" s="12"/>
      <c r="R12" s="13"/>
      <c r="AD12" s="55" t="s">
        <v>33</v>
      </c>
      <c r="AE12" s="65">
        <f>ROUND(AE9/D4*100,5)</f>
        <v>5.0000000000000001E-3</v>
      </c>
      <c r="AF12" s="65"/>
      <c r="AG12" s="50" t="s">
        <v>33</v>
      </c>
      <c r="AH12" s="51">
        <f>ROUND((AH9/D4)*100,5)</f>
        <v>5.77E-3</v>
      </c>
      <c r="AI12" s="65"/>
      <c r="AJ12" s="65"/>
      <c r="AK12" s="65"/>
      <c r="AL12" s="65"/>
      <c r="AM12" s="55" t="s">
        <v>33</v>
      </c>
      <c r="AN12" s="71" t="e">
        <f>ROUND(AN10,5)</f>
        <v>#NUM!</v>
      </c>
      <c r="AO12" s="72"/>
      <c r="AP12" s="72"/>
      <c r="AQ12" s="72"/>
      <c r="AR12" s="72"/>
      <c r="AS12" s="72"/>
      <c r="AT12" s="72"/>
      <c r="AU12" s="72"/>
      <c r="AV12" s="72"/>
      <c r="AW12" s="72"/>
      <c r="AX12" s="72"/>
      <c r="AY12" s="73"/>
    </row>
    <row r="13" spans="2:51" ht="16.5" thickBot="1">
      <c r="B13" s="28"/>
      <c r="C13" s="74" t="s">
        <v>40</v>
      </c>
      <c r="D13" s="75">
        <v>2.0000000000000002E-5</v>
      </c>
      <c r="E13" s="76" t="s">
        <v>35</v>
      </c>
      <c r="F13" s="77">
        <v>2</v>
      </c>
      <c r="G13" s="22"/>
      <c r="H13" s="360" t="str">
        <f>_xlfn.CONCAT("Measurement Uncertainy Without the Reference Standard Included = ",AH10," (",AH12," %)")</f>
        <v>Measurement Uncertainy Without the Reference Standard Included = 0.5774 (0.00577 %)</v>
      </c>
      <c r="I13" s="361"/>
      <c r="J13" s="361"/>
      <c r="K13" s="361"/>
      <c r="L13" s="361"/>
      <c r="M13" s="361"/>
      <c r="N13" s="361"/>
      <c r="O13" s="362"/>
      <c r="P13" s="1"/>
      <c r="Q13" s="12"/>
      <c r="R13" s="13"/>
    </row>
    <row r="14" spans="2:51" ht="16.5" thickBot="1">
      <c r="B14" s="28"/>
      <c r="C14" s="78" t="s">
        <v>41</v>
      </c>
      <c r="D14" s="79">
        <v>5.0000000000000002E-5</v>
      </c>
      <c r="E14" s="76" t="s">
        <v>35</v>
      </c>
      <c r="F14" s="80">
        <v>2</v>
      </c>
      <c r="G14" s="22"/>
      <c r="H14" s="363" t="str">
        <f>IFERROR(_xlfn.CONCAT("The reference Expanded Uncertainty needs to be ",AN9," (",AN12," % of applied force)"," to obtain a ",D10,":1 TUR"),_xlfn.CONCAT("No Solution Exists for a ",D10,":1 TUR"))</f>
        <v>No Solution Exists for a 4:1 TUR</v>
      </c>
      <c r="I14" s="364"/>
      <c r="J14" s="364"/>
      <c r="K14" s="364"/>
      <c r="L14" s="364"/>
      <c r="M14" s="364"/>
      <c r="N14" s="364"/>
      <c r="O14" s="365"/>
      <c r="P14" s="1"/>
      <c r="Q14" s="12"/>
      <c r="R14" s="13"/>
      <c r="AD14" s="330" t="s">
        <v>42</v>
      </c>
      <c r="AE14" s="331"/>
      <c r="AF14" s="331"/>
      <c r="AG14" s="331"/>
      <c r="AH14" s="331"/>
      <c r="AI14" s="331"/>
      <c r="AJ14" s="331"/>
      <c r="AK14" s="331"/>
      <c r="AL14" s="331"/>
      <c r="AM14" s="331"/>
      <c r="AN14" s="331"/>
      <c r="AO14" s="331"/>
      <c r="AP14" s="332"/>
    </row>
    <row r="15" spans="2:51" ht="15.75" thickBot="1">
      <c r="B15" s="81"/>
      <c r="C15" s="1"/>
      <c r="D15" s="1"/>
      <c r="E15" s="1"/>
      <c r="F15" s="1"/>
      <c r="G15" s="1"/>
      <c r="H15" s="1"/>
      <c r="I15" s="1"/>
      <c r="J15" s="1"/>
      <c r="K15" s="1"/>
      <c r="L15" s="1"/>
      <c r="M15" s="1"/>
      <c r="N15" s="1"/>
      <c r="O15" s="1"/>
      <c r="P15" s="1"/>
      <c r="Q15" s="82"/>
      <c r="R15" s="83"/>
    </row>
    <row r="16" spans="2:51" ht="16.5" thickBot="1">
      <c r="B16" s="81"/>
      <c r="C16" s="84" t="s">
        <v>43</v>
      </c>
      <c r="D16" s="85" t="s">
        <v>44</v>
      </c>
      <c r="E16" s="86" t="s">
        <v>45</v>
      </c>
      <c r="F16" s="86" t="s">
        <v>46</v>
      </c>
      <c r="G16" s="87" t="s">
        <v>23</v>
      </c>
      <c r="H16" s="88" t="s">
        <v>15</v>
      </c>
      <c r="I16" s="87" t="s">
        <v>3</v>
      </c>
      <c r="J16" s="86" t="s">
        <v>47</v>
      </c>
      <c r="K16" s="89" t="s">
        <v>48</v>
      </c>
      <c r="L16" s="90" t="s">
        <v>13</v>
      </c>
      <c r="M16" s="91" t="s">
        <v>49</v>
      </c>
      <c r="N16" s="92"/>
      <c r="O16" s="43"/>
      <c r="P16" s="1"/>
      <c r="Q16" s="93" t="s">
        <v>50</v>
      </c>
      <c r="R16" s="94">
        <f>IF(Q3=0,0,STDEV(Q3:R15))</f>
        <v>0</v>
      </c>
      <c r="AE16" s="2" t="s">
        <v>51</v>
      </c>
      <c r="AF16" s="2" t="s">
        <v>52</v>
      </c>
      <c r="AK16" s="2" t="s">
        <v>51</v>
      </c>
      <c r="AL16" s="2" t="s">
        <v>52</v>
      </c>
      <c r="AO16" s="2" t="s">
        <v>51</v>
      </c>
      <c r="AP16" s="2" t="s">
        <v>52</v>
      </c>
    </row>
    <row r="17" spans="1:47" ht="16.5" thickBot="1">
      <c r="B17" s="81"/>
      <c r="C17" s="95">
        <f>$D$4</f>
        <v>10000</v>
      </c>
      <c r="D17" s="96">
        <f>$D$6</f>
        <v>2.0000000000000001E-4</v>
      </c>
      <c r="E17" s="97">
        <f>IF($E$7="no",$C$17-($C17*$D17),$C$17-((C17*$D17)+$D$7))</f>
        <v>9998</v>
      </c>
      <c r="F17" s="98">
        <f>IF($E$7="no",$C$17+($C17*$D17),$C$17+((C17*$D17)+$D$7))</f>
        <v>10002</v>
      </c>
      <c r="G17" s="99">
        <f>$D$7</f>
        <v>1</v>
      </c>
      <c r="H17" s="100">
        <f>$D$8</f>
        <v>0</v>
      </c>
      <c r="I17" s="101">
        <f>D13</f>
        <v>2.0000000000000002E-5</v>
      </c>
      <c r="J17" s="102">
        <f>SQRT(((I17*C17)/F13)^2+(G17/3.464)^2+(H17/1)^2)+((D9*D4)/1.732)^2</f>
        <v>0.30551304801768098</v>
      </c>
      <c r="K17" s="103">
        <f>J17*2</f>
        <v>0.61102609603536195</v>
      </c>
      <c r="L17" s="104">
        <f>((F17-E17)/2)/(K17)</f>
        <v>3.2731826234214618</v>
      </c>
      <c r="M17" s="105">
        <f>1-NORMDIST($D$5,E17,$J17,1)+NORMDIST($D$5,F17,$J17,1)</f>
        <v>5.8954345730124702E-11</v>
      </c>
      <c r="N17" s="106"/>
      <c r="O17" s="43"/>
      <c r="P17" s="366" t="s">
        <v>53</v>
      </c>
      <c r="Q17" s="367"/>
      <c r="R17" s="107"/>
      <c r="AD17" s="108" t="s">
        <v>3</v>
      </c>
      <c r="AE17" s="109">
        <v>4.9999999999999998E-7</v>
      </c>
      <c r="AF17" s="110">
        <f t="shared" ref="AF17:AF33" si="0">IF($R$19="no",$D$13,$D$14)</f>
        <v>5.0000000000000002E-5</v>
      </c>
      <c r="AG17" s="111" t="s">
        <v>11</v>
      </c>
      <c r="AH17" s="112">
        <v>5.0000000000000002E-5</v>
      </c>
      <c r="AJ17" s="2" t="s">
        <v>54</v>
      </c>
      <c r="AK17" s="113">
        <f>AL17/1000</f>
        <v>1E-3</v>
      </c>
      <c r="AL17" s="113">
        <f>$D$7</f>
        <v>1</v>
      </c>
      <c r="AN17" s="2" t="s">
        <v>55</v>
      </c>
      <c r="AO17" s="114">
        <f>IF($R$16=0,AK17,AP17*AK17)</f>
        <v>1E-3</v>
      </c>
      <c r="AP17" s="115">
        <f>$R$16</f>
        <v>0</v>
      </c>
      <c r="AR17" s="116" t="s">
        <v>56</v>
      </c>
      <c r="AS17" s="2">
        <v>1</v>
      </c>
      <c r="AU17" s="2" t="s">
        <v>57</v>
      </c>
    </row>
    <row r="18" spans="1:47" ht="15" customHeight="1" thickBot="1">
      <c r="B18" s="81"/>
      <c r="C18" s="117">
        <f>$D$4</f>
        <v>10000</v>
      </c>
      <c r="D18" s="118">
        <f>$D$6</f>
        <v>2.0000000000000001E-4</v>
      </c>
      <c r="E18" s="97">
        <f>IF($E$7="no",$C$17-($C18*$D18),$C$17-((C18*$D18)+$D$7))</f>
        <v>9998</v>
      </c>
      <c r="F18" s="98">
        <f>IF($E$7="no",$C$17+($C18*$D18),$C$17+((C18*$D18)+$D$7))</f>
        <v>10002</v>
      </c>
      <c r="G18" s="119">
        <f>$D$7</f>
        <v>1</v>
      </c>
      <c r="H18" s="120">
        <f>$D$8</f>
        <v>0</v>
      </c>
      <c r="I18" s="121">
        <f>D14</f>
        <v>5.0000000000000002E-5</v>
      </c>
      <c r="J18" s="122">
        <f>SQRT(((I18*C18)/F14)^2+(G18/3.464)^2+(H18/1)^2)+(D9/1.732)^2</f>
        <v>0.3818877092929987</v>
      </c>
      <c r="K18" s="123">
        <f>J18*2</f>
        <v>0.7637754185859974</v>
      </c>
      <c r="L18" s="124">
        <f>((F18-E18)/2)/(2*J18)</f>
        <v>2.6185707883904747</v>
      </c>
      <c r="M18" s="125">
        <f>NORMDIST($D$24,$D$23,J18,1)+1-NORMDIST($D$24,$D$22,J18,1)</f>
        <v>1.6308259365160893E-7</v>
      </c>
      <c r="N18" s="126"/>
      <c r="O18" s="1"/>
      <c r="P18" s="368"/>
      <c r="Q18" s="369"/>
      <c r="R18" s="127"/>
      <c r="AE18" s="128">
        <v>1.0000000000000001E-5</v>
      </c>
      <c r="AF18" s="129">
        <f t="shared" si="0"/>
        <v>5.0000000000000002E-5</v>
      </c>
      <c r="AG18" s="130" t="s">
        <v>58</v>
      </c>
      <c r="AH18" s="131">
        <v>1E-4</v>
      </c>
      <c r="AK18" s="132">
        <f>AL18/500</f>
        <v>2E-3</v>
      </c>
      <c r="AL18" s="132">
        <f t="shared" ref="AL18:AL33" si="1">$D$7</f>
        <v>1</v>
      </c>
      <c r="AO18" s="133">
        <f t="shared" ref="AO18:AO33" si="2">IF($R$16=0,AK18,AP18*AK18)</f>
        <v>2E-3</v>
      </c>
      <c r="AP18" s="40">
        <f t="shared" ref="AP18:AP33" si="3">$R$16</f>
        <v>0</v>
      </c>
      <c r="AR18" s="116" t="s">
        <v>24</v>
      </c>
      <c r="AS18" s="2">
        <v>2</v>
      </c>
      <c r="AU18" s="2" t="s">
        <v>59</v>
      </c>
    </row>
    <row r="19" spans="1:47" ht="15.75" thickBot="1">
      <c r="B19" s="81"/>
      <c r="C19" s="1"/>
      <c r="D19" s="1"/>
      <c r="E19" s="43" t="s">
        <v>60</v>
      </c>
      <c r="F19" s="1"/>
      <c r="G19" s="1"/>
      <c r="H19" s="1"/>
      <c r="I19" s="1"/>
      <c r="J19" s="1"/>
      <c r="K19" s="1"/>
      <c r="L19" s="1"/>
      <c r="M19" s="1"/>
      <c r="N19" s="1"/>
      <c r="O19" s="134"/>
      <c r="P19" s="370"/>
      <c r="Q19" s="371"/>
      <c r="R19" s="135" t="s">
        <v>56</v>
      </c>
      <c r="U19" s="136"/>
      <c r="AE19" s="128">
        <v>2.0000000000000002E-5</v>
      </c>
      <c r="AF19" s="129">
        <f t="shared" si="0"/>
        <v>5.0000000000000002E-5</v>
      </c>
      <c r="AG19" s="137"/>
      <c r="AH19" s="131">
        <v>2.0000000000000001E-4</v>
      </c>
      <c r="AK19" s="132">
        <f>AL19/250</f>
        <v>4.0000000000000001E-3</v>
      </c>
      <c r="AL19" s="132">
        <f t="shared" si="1"/>
        <v>1</v>
      </c>
      <c r="AO19" s="133">
        <f t="shared" si="2"/>
        <v>4.0000000000000001E-3</v>
      </c>
      <c r="AP19" s="40">
        <f t="shared" si="3"/>
        <v>0</v>
      </c>
      <c r="AS19" s="2">
        <v>3</v>
      </c>
    </row>
    <row r="20" spans="1:47" ht="13.5" thickBot="1">
      <c r="B20" s="81"/>
      <c r="C20" s="1"/>
      <c r="D20" s="1"/>
      <c r="E20" s="138"/>
      <c r="F20" s="1"/>
      <c r="G20" s="1"/>
      <c r="H20" s="1"/>
      <c r="I20" s="1"/>
      <c r="J20" s="1"/>
      <c r="K20" s="1"/>
      <c r="L20" s="1"/>
      <c r="M20" s="1"/>
      <c r="N20" s="1"/>
      <c r="O20" s="1"/>
      <c r="P20" s="1"/>
      <c r="Q20" s="1"/>
      <c r="R20" s="127"/>
      <c r="AE20" s="128">
        <v>5.0000000000000002E-5</v>
      </c>
      <c r="AF20" s="129">
        <f t="shared" si="0"/>
        <v>5.0000000000000002E-5</v>
      </c>
      <c r="AH20" s="131">
        <v>2.5000000000000001E-4</v>
      </c>
      <c r="AK20" s="132">
        <f>AL20/100</f>
        <v>0.01</v>
      </c>
      <c r="AL20" s="132">
        <f t="shared" si="1"/>
        <v>1</v>
      </c>
      <c r="AO20" s="133">
        <f t="shared" si="2"/>
        <v>0.01</v>
      </c>
      <c r="AP20" s="40">
        <f t="shared" si="3"/>
        <v>0</v>
      </c>
      <c r="AS20" s="2">
        <v>4</v>
      </c>
    </row>
    <row r="21" spans="1:47" ht="18.75" thickBot="1">
      <c r="A21" s="3"/>
      <c r="B21" s="344" t="s">
        <v>61</v>
      </c>
      <c r="C21" s="139" t="s">
        <v>17</v>
      </c>
      <c r="D21" s="140">
        <f>D4</f>
        <v>10000</v>
      </c>
      <c r="E21" s="141"/>
      <c r="F21" s="1"/>
      <c r="G21" s="1"/>
      <c r="H21" s="1"/>
      <c r="I21" s="1"/>
      <c r="J21" s="1"/>
      <c r="K21" s="1"/>
      <c r="L21" s="1"/>
      <c r="M21" s="1"/>
      <c r="N21" s="1"/>
      <c r="O21" s="1"/>
      <c r="P21" s="1"/>
      <c r="Q21" s="1"/>
      <c r="R21" s="142"/>
      <c r="AE21" s="128">
        <v>1E-4</v>
      </c>
      <c r="AF21" s="129">
        <f t="shared" si="0"/>
        <v>5.0000000000000002E-5</v>
      </c>
      <c r="AH21" s="131">
        <v>2.9999999999999997E-4</v>
      </c>
      <c r="AK21" s="132">
        <f>AL21/50</f>
        <v>0.02</v>
      </c>
      <c r="AL21" s="132">
        <f t="shared" si="1"/>
        <v>1</v>
      </c>
      <c r="AO21" s="133">
        <f t="shared" si="2"/>
        <v>0.02</v>
      </c>
      <c r="AP21" s="40">
        <f t="shared" si="3"/>
        <v>0</v>
      </c>
      <c r="AS21" s="2">
        <v>5</v>
      </c>
    </row>
    <row r="22" spans="1:47" ht="18">
      <c r="A22" s="143"/>
      <c r="B22" s="345"/>
      <c r="C22" s="144" t="s">
        <v>62</v>
      </c>
      <c r="D22" s="145">
        <f>D21-B23</f>
        <v>9998</v>
      </c>
      <c r="E22" s="1"/>
      <c r="F22" s="1"/>
      <c r="G22" s="1"/>
      <c r="H22" s="1"/>
      <c r="I22" s="1"/>
      <c r="J22" s="1"/>
      <c r="K22" s="1"/>
      <c r="L22" s="1"/>
      <c r="M22" s="1"/>
      <c r="N22" s="1"/>
      <c r="O22" s="1"/>
      <c r="P22" s="1"/>
      <c r="Q22" s="1"/>
      <c r="R22" s="127"/>
      <c r="S22" s="146"/>
      <c r="AE22" s="128">
        <v>1.4999999999999999E-4</v>
      </c>
      <c r="AF22" s="129">
        <f t="shared" si="0"/>
        <v>5.0000000000000002E-5</v>
      </c>
      <c r="AH22" s="131">
        <v>5.0000000000000001E-4</v>
      </c>
      <c r="AK22" s="132">
        <f>AL22/25</f>
        <v>0.04</v>
      </c>
      <c r="AL22" s="132">
        <f t="shared" si="1"/>
        <v>1</v>
      </c>
      <c r="AO22" s="133">
        <f t="shared" si="2"/>
        <v>0.04</v>
      </c>
      <c r="AP22" s="40">
        <f t="shared" si="3"/>
        <v>0</v>
      </c>
      <c r="AS22" s="2">
        <v>6</v>
      </c>
    </row>
    <row r="23" spans="1:47" ht="18.75" thickBot="1">
      <c r="A23" s="143"/>
      <c r="B23" s="147">
        <f>IF(E7="no",D4*D6,(D4*D6)+D7)</f>
        <v>2</v>
      </c>
      <c r="C23" s="144" t="s">
        <v>63</v>
      </c>
      <c r="D23" s="145">
        <f>D21+B23</f>
        <v>10002</v>
      </c>
      <c r="E23" s="1"/>
      <c r="F23" s="1"/>
      <c r="G23" s="1"/>
      <c r="H23" s="1"/>
      <c r="I23" s="1"/>
      <c r="J23" s="1"/>
      <c r="K23" s="1"/>
      <c r="L23" s="1"/>
      <c r="M23" s="1"/>
      <c r="N23" s="1"/>
      <c r="O23" s="1"/>
      <c r="P23" s="1"/>
      <c r="Q23" s="1"/>
      <c r="R23" s="127"/>
      <c r="AE23" s="128">
        <v>2.0000000000000001E-4</v>
      </c>
      <c r="AF23" s="129">
        <f t="shared" si="0"/>
        <v>5.0000000000000002E-5</v>
      </c>
      <c r="AH23" s="131">
        <v>1E-3</v>
      </c>
      <c r="AK23" s="132">
        <f>AL23/10</f>
        <v>0.1</v>
      </c>
      <c r="AL23" s="132">
        <f t="shared" si="1"/>
        <v>1</v>
      </c>
      <c r="AO23" s="133">
        <f t="shared" si="2"/>
        <v>0.1</v>
      </c>
      <c r="AP23" s="40">
        <f t="shared" si="3"/>
        <v>0</v>
      </c>
      <c r="AS23" s="2">
        <v>7</v>
      </c>
    </row>
    <row r="24" spans="1:47" ht="18.75" thickBot="1">
      <c r="A24" s="143"/>
      <c r="B24" s="148"/>
      <c r="C24" s="139" t="s">
        <v>64</v>
      </c>
      <c r="D24" s="140">
        <f>D5</f>
        <v>10000</v>
      </c>
      <c r="E24" s="1"/>
      <c r="F24" s="1"/>
      <c r="G24" s="1"/>
      <c r="H24" s="1"/>
      <c r="I24" s="1"/>
      <c r="J24" s="1"/>
      <c r="K24" s="1"/>
      <c r="L24" s="1"/>
      <c r="M24" s="1"/>
      <c r="N24" s="1"/>
      <c r="O24" s="1"/>
      <c r="P24" s="1"/>
      <c r="Q24" s="1"/>
      <c r="R24" s="127"/>
      <c r="AE24" s="128">
        <v>2.5000000000000001E-4</v>
      </c>
      <c r="AF24" s="129">
        <f t="shared" si="0"/>
        <v>5.0000000000000002E-5</v>
      </c>
      <c r="AH24" s="131">
        <v>2E-3</v>
      </c>
      <c r="AK24" s="132">
        <f>AL24/5</f>
        <v>0.2</v>
      </c>
      <c r="AL24" s="132">
        <f t="shared" si="1"/>
        <v>1</v>
      </c>
      <c r="AO24" s="133">
        <f t="shared" si="2"/>
        <v>0.2</v>
      </c>
      <c r="AP24" s="40">
        <f t="shared" si="3"/>
        <v>0</v>
      </c>
      <c r="AS24" s="2">
        <v>8</v>
      </c>
    </row>
    <row r="25" spans="1:47" ht="18.75" thickBot="1">
      <c r="A25" s="143"/>
      <c r="B25" s="149" t="s">
        <v>65</v>
      </c>
      <c r="C25" s="144" t="s">
        <v>66</v>
      </c>
      <c r="D25" s="145">
        <f>D24-D21</f>
        <v>0</v>
      </c>
      <c r="E25" s="1"/>
      <c r="F25" s="1"/>
      <c r="G25" s="1"/>
      <c r="H25" s="1"/>
      <c r="I25" s="1"/>
      <c r="J25" s="1"/>
      <c r="K25" s="1"/>
      <c r="L25" s="1"/>
      <c r="M25" s="1"/>
      <c r="N25" s="1"/>
      <c r="O25" s="1"/>
      <c r="P25" s="1"/>
      <c r="Q25" s="1"/>
      <c r="R25" s="127"/>
      <c r="AE25" s="128">
        <v>2.9999999999999997E-4</v>
      </c>
      <c r="AF25" s="129">
        <f t="shared" si="0"/>
        <v>5.0000000000000002E-5</v>
      </c>
      <c r="AH25" s="131">
        <v>2.5000000000000001E-3</v>
      </c>
      <c r="AK25" s="132">
        <f>AL25/2.5</f>
        <v>0.4</v>
      </c>
      <c r="AL25" s="132">
        <f t="shared" si="1"/>
        <v>1</v>
      </c>
      <c r="AO25" s="133">
        <f t="shared" si="2"/>
        <v>0.4</v>
      </c>
      <c r="AP25" s="40">
        <f t="shared" si="3"/>
        <v>0</v>
      </c>
      <c r="AS25" s="2">
        <v>9</v>
      </c>
    </row>
    <row r="26" spans="1:47" ht="18.75" thickBot="1">
      <c r="A26" s="143"/>
      <c r="B26" s="150">
        <f>1-D12</f>
        <v>0.97724999999999995</v>
      </c>
      <c r="C26" s="151" t="s">
        <v>67</v>
      </c>
      <c r="D26" s="152">
        <f>IF(R19="no",J17,J18)</f>
        <v>0.3818877092929987</v>
      </c>
      <c r="E26" s="1"/>
      <c r="F26" s="1"/>
      <c r="G26" s="1"/>
      <c r="H26" s="1"/>
      <c r="I26" s="1"/>
      <c r="J26" s="1"/>
      <c r="K26" s="1"/>
      <c r="L26" s="1"/>
      <c r="M26" s="1"/>
      <c r="N26" s="1"/>
      <c r="O26" s="1"/>
      <c r="P26" s="1"/>
      <c r="Q26" s="1"/>
      <c r="R26" s="127"/>
      <c r="AE26" s="128">
        <v>3.5E-4</v>
      </c>
      <c r="AF26" s="129">
        <f t="shared" si="0"/>
        <v>5.0000000000000002E-5</v>
      </c>
      <c r="AH26" s="131">
        <v>5.0000000000000001E-3</v>
      </c>
      <c r="AK26" s="132">
        <f>AL26/2</f>
        <v>0.5</v>
      </c>
      <c r="AL26" s="132">
        <f t="shared" si="1"/>
        <v>1</v>
      </c>
      <c r="AO26" s="133">
        <f t="shared" si="2"/>
        <v>0.5</v>
      </c>
      <c r="AP26" s="40">
        <f t="shared" si="3"/>
        <v>0</v>
      </c>
      <c r="AS26" s="2">
        <v>10</v>
      </c>
    </row>
    <row r="27" spans="1:47" ht="13.5" thickBot="1">
      <c r="A27" s="143"/>
      <c r="B27" s="153"/>
      <c r="C27" s="81"/>
      <c r="D27" s="127"/>
      <c r="E27" s="1"/>
      <c r="F27" s="1"/>
      <c r="G27" s="1"/>
      <c r="H27" s="1"/>
      <c r="I27" s="1"/>
      <c r="J27" s="1"/>
      <c r="K27" s="1"/>
      <c r="L27" s="1"/>
      <c r="M27" s="1"/>
      <c r="N27" s="1"/>
      <c r="O27" s="1"/>
      <c r="P27" s="1"/>
      <c r="Q27" s="1"/>
      <c r="R27" s="127"/>
      <c r="AE27" s="128">
        <v>4.0000000000000002E-4</v>
      </c>
      <c r="AF27" s="129">
        <f t="shared" si="0"/>
        <v>5.0000000000000002E-5</v>
      </c>
      <c r="AH27" s="131">
        <v>0.01</v>
      </c>
      <c r="AK27" s="132">
        <f>AL27</f>
        <v>1</v>
      </c>
      <c r="AL27" s="132">
        <f t="shared" si="1"/>
        <v>1</v>
      </c>
      <c r="AO27" s="133">
        <f t="shared" si="2"/>
        <v>1</v>
      </c>
      <c r="AP27" s="40">
        <f t="shared" si="3"/>
        <v>0</v>
      </c>
    </row>
    <row r="28" spans="1:47" ht="18.75" thickBot="1">
      <c r="A28" s="143"/>
      <c r="B28" s="153"/>
      <c r="C28" s="154" t="s">
        <v>49</v>
      </c>
      <c r="D28" s="155">
        <f>SUM(D29:D30)</f>
        <v>1.6308259362300833E-7</v>
      </c>
      <c r="E28" s="1"/>
      <c r="F28" s="1"/>
      <c r="G28" s="1"/>
      <c r="H28" s="1"/>
      <c r="I28" s="1"/>
      <c r="J28" s="1"/>
      <c r="K28" s="1"/>
      <c r="L28" s="1"/>
      <c r="M28" s="1"/>
      <c r="N28" s="1"/>
      <c r="O28" s="1"/>
      <c r="P28" s="1"/>
      <c r="Q28" s="1"/>
      <c r="R28" s="127"/>
      <c r="AE28" s="128">
        <v>4.4999999999999999E-4</v>
      </c>
      <c r="AF28" s="129">
        <f t="shared" si="0"/>
        <v>5.0000000000000002E-5</v>
      </c>
      <c r="AH28" s="131">
        <v>0.04</v>
      </c>
      <c r="AK28" s="132">
        <f>AL28*2</f>
        <v>2</v>
      </c>
      <c r="AL28" s="132">
        <f t="shared" si="1"/>
        <v>1</v>
      </c>
      <c r="AO28" s="133">
        <f t="shared" si="2"/>
        <v>2</v>
      </c>
      <c r="AP28" s="40">
        <f t="shared" si="3"/>
        <v>0</v>
      </c>
    </row>
    <row r="29" spans="1:47" ht="18">
      <c r="A29" s="143"/>
      <c r="B29" s="153"/>
      <c r="C29" s="156" t="s">
        <v>68</v>
      </c>
      <c r="D29" s="157">
        <f>NORMDIST($D$24,D23,$D$26,1)</f>
        <v>8.1541296797203856E-8</v>
      </c>
      <c r="E29" s="1"/>
      <c r="F29" s="1"/>
      <c r="G29" s="1"/>
      <c r="H29" s="1"/>
      <c r="I29" s="1"/>
      <c r="J29" s="1"/>
      <c r="K29" s="1"/>
      <c r="L29" s="1"/>
      <c r="M29" s="1"/>
      <c r="N29" s="1"/>
      <c r="O29" s="1"/>
      <c r="P29" s="1"/>
      <c r="Q29" s="1"/>
      <c r="R29" s="127"/>
      <c r="AE29" s="128">
        <v>5.0000000000000001E-4</v>
      </c>
      <c r="AF29" s="129">
        <f t="shared" si="0"/>
        <v>5.0000000000000002E-5</v>
      </c>
      <c r="AH29" s="158"/>
      <c r="AK29" s="132">
        <f>AL29*5</f>
        <v>5</v>
      </c>
      <c r="AL29" s="132">
        <f t="shared" si="1"/>
        <v>1</v>
      </c>
      <c r="AO29" s="133">
        <f t="shared" si="2"/>
        <v>5</v>
      </c>
      <c r="AP29" s="40">
        <f t="shared" si="3"/>
        <v>0</v>
      </c>
    </row>
    <row r="30" spans="1:47" ht="18.75" thickBot="1">
      <c r="A30" s="143"/>
      <c r="B30" s="153"/>
      <c r="C30" s="159" t="s">
        <v>69</v>
      </c>
      <c r="D30" s="160">
        <f>1-NORMDIST($D$24,D22,$D$26,1)</f>
        <v>8.1541296825804466E-8</v>
      </c>
      <c r="E30" s="1"/>
      <c r="F30" s="1"/>
      <c r="G30" s="1"/>
      <c r="H30" s="1"/>
      <c r="I30" s="1"/>
      <c r="J30" s="1"/>
      <c r="K30" s="1"/>
      <c r="L30" s="1"/>
      <c r="M30" s="1"/>
      <c r="N30" s="1"/>
      <c r="O30" s="1"/>
      <c r="P30" s="1"/>
      <c r="Q30" s="1"/>
      <c r="R30" s="127"/>
      <c r="AE30" s="128">
        <v>1E-3</v>
      </c>
      <c r="AF30" s="129">
        <f t="shared" si="0"/>
        <v>5.0000000000000002E-5</v>
      </c>
      <c r="AH30" s="158"/>
      <c r="AK30" s="132">
        <f>AL30*10</f>
        <v>10</v>
      </c>
      <c r="AL30" s="132">
        <f t="shared" si="1"/>
        <v>1</v>
      </c>
      <c r="AO30" s="133">
        <f t="shared" si="2"/>
        <v>10</v>
      </c>
      <c r="AP30" s="40">
        <f t="shared" si="3"/>
        <v>0</v>
      </c>
    </row>
    <row r="31" spans="1:47" ht="13.5" thickBot="1">
      <c r="A31" s="143"/>
      <c r="B31" s="153"/>
      <c r="C31" s="81"/>
      <c r="D31" s="127"/>
      <c r="E31" s="1"/>
      <c r="F31" s="1"/>
      <c r="G31" s="1"/>
      <c r="H31" s="1"/>
      <c r="I31" s="1"/>
      <c r="J31" s="1"/>
      <c r="K31" s="1"/>
      <c r="L31" s="1"/>
      <c r="M31" s="1"/>
      <c r="N31" s="1"/>
      <c r="O31" s="1"/>
      <c r="P31" s="1"/>
      <c r="Q31" s="1"/>
      <c r="R31" s="127"/>
      <c r="AE31" s="128">
        <v>1.5E-3</v>
      </c>
      <c r="AF31" s="129">
        <f t="shared" si="0"/>
        <v>5.0000000000000002E-5</v>
      </c>
      <c r="AH31" s="158"/>
      <c r="AK31" s="132">
        <f>AL31*20</f>
        <v>20</v>
      </c>
      <c r="AL31" s="132">
        <f t="shared" si="1"/>
        <v>1</v>
      </c>
      <c r="AO31" s="133">
        <f t="shared" si="2"/>
        <v>20</v>
      </c>
      <c r="AP31" s="40">
        <f t="shared" si="3"/>
        <v>0</v>
      </c>
    </row>
    <row r="32" spans="1:47" ht="18.75" thickBot="1">
      <c r="A32" s="143"/>
      <c r="B32" s="153"/>
      <c r="C32" s="161" t="s">
        <v>70</v>
      </c>
      <c r="D32" s="162">
        <f>((D23-D22)/2)/(2*D26)</f>
        <v>2.6185707883904747</v>
      </c>
      <c r="E32" s="1"/>
      <c r="F32" s="1"/>
      <c r="G32" s="1"/>
      <c r="H32" s="1"/>
      <c r="I32" s="1"/>
      <c r="J32" s="1"/>
      <c r="K32" s="1"/>
      <c r="L32" s="1"/>
      <c r="M32" s="1"/>
      <c r="N32" s="1"/>
      <c r="O32" s="1"/>
      <c r="P32" s="1"/>
      <c r="Q32" s="1"/>
      <c r="R32" s="127"/>
      <c r="AE32" s="163">
        <v>2E-3</v>
      </c>
      <c r="AF32" s="129">
        <f t="shared" si="0"/>
        <v>5.0000000000000002E-5</v>
      </c>
      <c r="AH32" s="164"/>
      <c r="AK32" s="132">
        <f>AL32*50</f>
        <v>50</v>
      </c>
      <c r="AL32" s="132">
        <f t="shared" si="1"/>
        <v>1</v>
      </c>
      <c r="AO32" s="133">
        <f t="shared" si="2"/>
        <v>50</v>
      </c>
      <c r="AP32" s="40">
        <f t="shared" si="3"/>
        <v>0</v>
      </c>
    </row>
    <row r="33" spans="1:42" ht="18.75" thickBot="1">
      <c r="A33" s="143"/>
      <c r="B33" s="153"/>
      <c r="C33" s="165" t="s">
        <v>71</v>
      </c>
      <c r="D33" s="166">
        <f>MIN((($D$23-$D$24)/($F$12*D26)),(($D$24-$D$22)/($F$12*D26)))</f>
        <v>2.6185675886323301</v>
      </c>
      <c r="E33" s="1"/>
      <c r="F33" s="1"/>
      <c r="G33" s="1"/>
      <c r="H33" s="1"/>
      <c r="I33" s="1"/>
      <c r="J33" s="1"/>
      <c r="K33" s="1"/>
      <c r="L33" s="1"/>
      <c r="M33" s="1"/>
      <c r="N33" s="1"/>
      <c r="O33" s="1"/>
      <c r="P33" s="1"/>
      <c r="Q33" s="1"/>
      <c r="R33" s="127"/>
      <c r="AC33" s="108" t="s">
        <v>138</v>
      </c>
      <c r="AD33" s="167"/>
      <c r="AE33" s="168"/>
      <c r="AF33" s="169">
        <f t="shared" si="0"/>
        <v>5.0000000000000002E-5</v>
      </c>
      <c r="AH33" s="170"/>
      <c r="AK33" s="171">
        <f>AL33*100</f>
        <v>100</v>
      </c>
      <c r="AL33" s="171">
        <f t="shared" si="1"/>
        <v>1</v>
      </c>
      <c r="AO33" s="172">
        <f t="shared" si="2"/>
        <v>100</v>
      </c>
      <c r="AP33" s="73">
        <f t="shared" si="3"/>
        <v>0</v>
      </c>
    </row>
    <row r="34" spans="1:42" ht="18.75" thickBot="1">
      <c r="A34" s="143"/>
      <c r="B34" s="153"/>
      <c r="C34" s="161" t="s">
        <v>72</v>
      </c>
      <c r="D34" s="162">
        <f>IF(R19="no",D6/D13,D6/D14)</f>
        <v>4</v>
      </c>
      <c r="E34" s="1"/>
      <c r="F34" s="1"/>
      <c r="G34" s="1"/>
      <c r="H34" s="1"/>
      <c r="I34" s="1"/>
      <c r="J34" s="1"/>
      <c r="K34" s="1"/>
      <c r="L34" s="1"/>
      <c r="M34" s="1"/>
      <c r="N34" s="1"/>
      <c r="O34" s="1"/>
      <c r="P34" s="1"/>
      <c r="Q34" s="1"/>
      <c r="R34" s="127"/>
    </row>
    <row r="35" spans="1:42" ht="15.75" thickBot="1">
      <c r="A35" s="143"/>
      <c r="B35" s="153"/>
      <c r="C35" s="346"/>
      <c r="D35" s="347"/>
      <c r="E35" s="1"/>
      <c r="F35" s="1"/>
      <c r="G35" s="1"/>
      <c r="H35" s="1"/>
      <c r="I35" s="1"/>
      <c r="J35" s="1"/>
      <c r="K35" s="1"/>
      <c r="L35" s="1"/>
      <c r="M35" s="1"/>
      <c r="N35" s="1"/>
      <c r="O35" s="1"/>
      <c r="P35" s="1"/>
      <c r="Q35" s="1"/>
      <c r="R35" s="127"/>
    </row>
    <row r="36" spans="1:42" ht="18" customHeight="1" thickBot="1">
      <c r="A36" s="143"/>
      <c r="B36" s="153"/>
      <c r="C36" s="348" t="s">
        <v>73</v>
      </c>
      <c r="D36" s="349"/>
      <c r="E36" s="1"/>
      <c r="F36" s="1"/>
      <c r="G36" s="1"/>
      <c r="H36" s="1"/>
      <c r="I36" s="1"/>
      <c r="J36" s="1"/>
      <c r="K36" s="1"/>
      <c r="L36" s="1"/>
      <c r="M36" s="1"/>
      <c r="N36" s="1"/>
      <c r="O36" s="1"/>
      <c r="P36" s="1"/>
      <c r="Q36" s="1"/>
      <c r="R36" s="127"/>
      <c r="AE36" s="2" t="s">
        <v>74</v>
      </c>
    </row>
    <row r="37" spans="1:42" ht="18">
      <c r="A37" s="143"/>
      <c r="B37" s="153"/>
      <c r="C37" s="173" t="s">
        <v>75</v>
      </c>
      <c r="D37" s="174">
        <f>$D$22+(2*$D$26)</f>
        <v>9998.7637754185853</v>
      </c>
      <c r="E37" s="1"/>
      <c r="F37" s="1"/>
      <c r="G37" s="1"/>
      <c r="H37" s="1"/>
      <c r="I37" s="1"/>
      <c r="J37" s="1"/>
      <c r="K37" s="1"/>
      <c r="L37" s="1"/>
      <c r="M37" s="1"/>
      <c r="N37" s="1"/>
      <c r="O37" s="1"/>
      <c r="P37" s="1"/>
      <c r="Q37" s="1"/>
      <c r="R37" s="127"/>
      <c r="S37" s="175"/>
    </row>
    <row r="38" spans="1:42" ht="18.75" thickBot="1">
      <c r="A38" s="143"/>
      <c r="B38" s="153"/>
      <c r="C38" s="176" t="s">
        <v>76</v>
      </c>
      <c r="D38" s="177">
        <f>$D$23-(2*$D$26)</f>
        <v>10001.236224581415</v>
      </c>
      <c r="E38" s="1"/>
      <c r="F38" s="1"/>
      <c r="G38" s="1"/>
      <c r="H38" s="1"/>
      <c r="I38" s="1"/>
      <c r="J38" s="1"/>
      <c r="K38" s="1"/>
      <c r="L38" s="1"/>
      <c r="M38" s="1"/>
      <c r="N38" s="1"/>
      <c r="O38" s="1"/>
      <c r="P38" s="1"/>
      <c r="Q38" s="1"/>
      <c r="R38" s="127"/>
    </row>
    <row r="39" spans="1:42" ht="18.75" thickBot="1">
      <c r="A39" s="143"/>
      <c r="B39" s="153"/>
      <c r="C39" s="154" t="s">
        <v>77</v>
      </c>
      <c r="D39" s="178">
        <f>_xlfn.LET(_xlpm.Result,(D38-D4)/B23,IF(_xlpm.Result&lt;0,"No Solution",_xlpm.Result))</f>
        <v>0.61811229070735862</v>
      </c>
      <c r="E39" s="1"/>
      <c r="F39" s="1"/>
      <c r="G39" s="1"/>
      <c r="H39" s="1"/>
      <c r="I39" s="1"/>
      <c r="J39" s="1"/>
      <c r="K39" s="1"/>
      <c r="L39" s="1"/>
      <c r="M39" s="1"/>
      <c r="N39" s="1"/>
      <c r="O39" s="1"/>
      <c r="P39" s="1"/>
      <c r="Q39" s="1"/>
      <c r="R39" s="127"/>
    </row>
    <row r="40" spans="1:42" ht="13.5" thickBot="1">
      <c r="A40" s="143"/>
      <c r="B40" s="153"/>
      <c r="C40" s="81"/>
      <c r="D40" s="127"/>
      <c r="E40" s="1"/>
      <c r="F40" s="1"/>
      <c r="G40" s="1"/>
      <c r="H40" s="1"/>
      <c r="I40" s="1"/>
      <c r="J40" s="1"/>
      <c r="K40" s="1"/>
      <c r="L40" s="1"/>
      <c r="M40" s="1"/>
      <c r="N40" s="1"/>
      <c r="O40" s="1"/>
      <c r="P40" s="1"/>
      <c r="Q40" s="1"/>
      <c r="R40" s="127"/>
      <c r="U40" s="136"/>
    </row>
    <row r="41" spans="1:42" ht="18" customHeight="1" thickBot="1">
      <c r="A41" s="143"/>
      <c r="B41" s="153"/>
      <c r="C41" s="179" t="s">
        <v>78</v>
      </c>
      <c r="D41" s="180">
        <f>D12</f>
        <v>2.2749999999999992E-2</v>
      </c>
      <c r="E41" s="1"/>
      <c r="F41" s="1"/>
      <c r="G41" s="1"/>
      <c r="H41" s="1"/>
      <c r="I41" s="1"/>
      <c r="J41" s="1"/>
      <c r="K41" s="1"/>
      <c r="L41" s="1"/>
      <c r="M41" s="1"/>
      <c r="N41" s="1"/>
      <c r="O41" s="1"/>
      <c r="P41" s="1"/>
      <c r="Q41" s="1"/>
      <c r="R41" s="127"/>
    </row>
    <row r="42" spans="1:42" ht="18">
      <c r="A42" s="143"/>
      <c r="B42" s="153"/>
      <c r="C42" s="173" t="s">
        <v>75</v>
      </c>
      <c r="D42" s="174">
        <f>_xlfn.NORM.INV((1-$D$12),$D$22,($D$26))</f>
        <v>9998.7637763518815</v>
      </c>
      <c r="E42" s="1"/>
      <c r="F42" s="1"/>
      <c r="G42" s="1"/>
      <c r="H42" s="1"/>
      <c r="I42" s="1"/>
      <c r="J42" s="1"/>
      <c r="K42" s="1"/>
      <c r="L42" s="1"/>
      <c r="M42" s="1"/>
      <c r="N42" s="1"/>
      <c r="O42" s="1"/>
      <c r="P42" s="1"/>
      <c r="Q42" s="1"/>
      <c r="R42" s="127"/>
    </row>
    <row r="43" spans="1:42" ht="18.75" thickBot="1">
      <c r="A43" s="143"/>
      <c r="B43" s="153"/>
      <c r="C43" s="181" t="s">
        <v>76</v>
      </c>
      <c r="D43" s="182">
        <f>_xlfn.NORM.INV(($D$12),$D$23,($D$26))</f>
        <v>10001.236223648119</v>
      </c>
      <c r="E43" s="1"/>
      <c r="F43" s="1"/>
      <c r="G43" s="1"/>
      <c r="H43" s="1"/>
      <c r="I43" s="1"/>
      <c r="J43" s="1"/>
      <c r="K43" s="1"/>
      <c r="L43" s="1"/>
      <c r="M43" s="1"/>
      <c r="N43" s="1"/>
      <c r="O43" s="1"/>
      <c r="P43" s="1"/>
      <c r="Q43" s="1"/>
      <c r="R43" s="127"/>
    </row>
    <row r="44" spans="1:42" ht="18.75" thickBot="1">
      <c r="A44" s="183"/>
      <c r="B44" s="184"/>
      <c r="C44" s="154" t="s">
        <v>77</v>
      </c>
      <c r="D44" s="178">
        <f>I170</f>
        <v>0.61811182405926957</v>
      </c>
      <c r="E44" s="1"/>
      <c r="F44" s="1"/>
      <c r="G44" s="1"/>
      <c r="H44" s="1"/>
      <c r="I44" s="1"/>
      <c r="J44" s="1"/>
      <c r="K44" s="1"/>
      <c r="L44" s="1"/>
      <c r="M44" s="1"/>
      <c r="N44" s="1"/>
      <c r="O44" s="1"/>
      <c r="P44" s="1"/>
      <c r="Q44" s="1"/>
      <c r="R44" s="127"/>
    </row>
    <row r="45" spans="1:42">
      <c r="B45" s="81"/>
      <c r="C45" s="1"/>
      <c r="D45" s="1"/>
      <c r="E45" s="138"/>
      <c r="F45" s="1"/>
      <c r="G45" s="1"/>
      <c r="H45" s="1"/>
      <c r="I45" s="1"/>
      <c r="J45" s="1"/>
      <c r="K45" s="1"/>
      <c r="L45" s="1"/>
      <c r="M45" s="1"/>
      <c r="N45" s="1"/>
      <c r="O45" s="1"/>
      <c r="P45" s="1"/>
      <c r="Q45" s="1"/>
      <c r="R45" s="127"/>
    </row>
    <row r="46" spans="1:42" ht="13.5" thickBot="1">
      <c r="B46" s="81"/>
      <c r="C46" s="1"/>
      <c r="D46" s="1"/>
      <c r="E46" s="138"/>
      <c r="F46" s="1"/>
      <c r="G46" s="1"/>
      <c r="H46" s="1"/>
      <c r="I46" s="1"/>
      <c r="J46" s="1"/>
      <c r="K46" s="1"/>
      <c r="L46" s="1"/>
      <c r="M46" s="1"/>
      <c r="N46" s="1"/>
      <c r="O46" s="1"/>
      <c r="P46" s="1"/>
      <c r="Q46" s="1"/>
      <c r="R46" s="127"/>
    </row>
    <row r="47" spans="1:42" ht="15" customHeight="1">
      <c r="B47" s="81"/>
      <c r="C47" s="350" t="s">
        <v>79</v>
      </c>
      <c r="D47" s="351"/>
      <c r="E47" s="351"/>
      <c r="F47" s="351"/>
      <c r="G47" s="351"/>
      <c r="H47" s="351"/>
      <c r="I47" s="351"/>
      <c r="J47" s="351"/>
      <c r="K47" s="351"/>
      <c r="L47" s="351"/>
      <c r="M47" s="351"/>
      <c r="N47" s="351"/>
      <c r="O47" s="351"/>
      <c r="P47" s="351"/>
      <c r="Q47" s="352"/>
      <c r="R47" s="127"/>
    </row>
    <row r="48" spans="1:42" ht="15.75" customHeight="1" thickBot="1">
      <c r="B48" s="81"/>
      <c r="C48" s="185"/>
      <c r="D48" s="186" t="s">
        <v>80</v>
      </c>
      <c r="E48" s="187" t="s">
        <v>24</v>
      </c>
      <c r="F48" s="188"/>
      <c r="G48" s="353" t="s">
        <v>81</v>
      </c>
      <c r="H48" s="353"/>
      <c r="I48" s="187" t="s">
        <v>24</v>
      </c>
      <c r="J48" s="189"/>
      <c r="K48" s="189"/>
      <c r="L48" s="354" t="s">
        <v>82</v>
      </c>
      <c r="M48" s="354"/>
      <c r="N48" s="186"/>
      <c r="O48" s="187" t="s">
        <v>56</v>
      </c>
      <c r="P48" s="189"/>
      <c r="Q48" s="190"/>
      <c r="R48" s="127"/>
    </row>
    <row r="49" spans="2:20" ht="13.5" thickBot="1">
      <c r="B49" s="81"/>
      <c r="C49" s="1"/>
      <c r="D49" s="1"/>
      <c r="E49" s="138"/>
      <c r="F49" s="1"/>
      <c r="G49" s="1"/>
      <c r="H49" s="1"/>
      <c r="I49" s="1"/>
      <c r="J49" s="1"/>
      <c r="K49" s="1"/>
      <c r="L49" s="1"/>
      <c r="M49" s="1"/>
      <c r="N49" s="1"/>
      <c r="O49" s="1"/>
      <c r="P49" s="1"/>
      <c r="Q49" s="1"/>
      <c r="R49" s="127"/>
    </row>
    <row r="50" spans="2:20" ht="15.75" customHeight="1" thickBot="1">
      <c r="B50" s="81"/>
      <c r="C50" s="330" t="s">
        <v>83</v>
      </c>
      <c r="D50" s="331"/>
      <c r="E50" s="331"/>
      <c r="F50" s="331"/>
      <c r="G50" s="331"/>
      <c r="H50" s="331"/>
      <c r="I50" s="331"/>
      <c r="J50" s="331"/>
      <c r="K50" s="331"/>
      <c r="L50" s="331"/>
      <c r="M50" s="331"/>
      <c r="N50" s="331"/>
      <c r="O50" s="331"/>
      <c r="P50" s="331"/>
      <c r="Q50" s="332"/>
      <c r="R50" s="40"/>
      <c r="S50" s="138"/>
      <c r="T50" s="116"/>
    </row>
    <row r="51" spans="2:20" ht="15">
      <c r="B51" s="81"/>
      <c r="C51" s="191" t="s">
        <v>43</v>
      </c>
      <c r="D51" s="192" t="s">
        <v>44</v>
      </c>
      <c r="E51" s="193" t="s">
        <v>45</v>
      </c>
      <c r="F51" s="193" t="s">
        <v>46</v>
      </c>
      <c r="G51" s="194" t="s">
        <v>23</v>
      </c>
      <c r="H51" s="195" t="s">
        <v>15</v>
      </c>
      <c r="I51" s="194" t="s">
        <v>3</v>
      </c>
      <c r="J51" s="193" t="s">
        <v>47</v>
      </c>
      <c r="K51" s="196" t="s">
        <v>48</v>
      </c>
      <c r="L51" s="197" t="s">
        <v>13</v>
      </c>
      <c r="M51" s="198" t="s">
        <v>84</v>
      </c>
      <c r="N51" s="199" t="s">
        <v>85</v>
      </c>
      <c r="O51" s="200" t="s">
        <v>86</v>
      </c>
      <c r="P51" s="200" t="s">
        <v>87</v>
      </c>
      <c r="Q51" s="201" t="s">
        <v>49</v>
      </c>
      <c r="R51" s="202"/>
      <c r="S51" s="203"/>
    </row>
    <row r="52" spans="2:20" ht="15">
      <c r="B52" s="81"/>
      <c r="C52" s="204">
        <f t="shared" ref="C52:C67" si="4">$D$4</f>
        <v>10000</v>
      </c>
      <c r="D52" s="205">
        <f t="shared" ref="D52:D67" si="5">$D$6</f>
        <v>2.0000000000000001E-4</v>
      </c>
      <c r="E52" s="206">
        <f t="shared" ref="E52:E67" si="6">IF($E$7="no",$C$17-($C52*$D52),$C$17-((C52*$D52)+$D$7))</f>
        <v>9998</v>
      </c>
      <c r="F52" s="206">
        <f t="shared" ref="F52:F67" si="7">IF($E$7="no",$C$17+($C52*$D52),$C$17+((C52*$D52)+$D$7))</f>
        <v>10002</v>
      </c>
      <c r="G52" s="207">
        <f t="shared" ref="G52:G67" si="8">IF($E$48="yes",AK17,AL17)</f>
        <v>1</v>
      </c>
      <c r="H52" s="208">
        <f t="shared" ref="H52:H67" si="9">IF($I$48="yes",AO17,AP17)</f>
        <v>0</v>
      </c>
      <c r="I52" s="209">
        <f t="shared" ref="I52:I67" si="10">IF($O$48="yes",AE17,AF17)</f>
        <v>4.9999999999999998E-7</v>
      </c>
      <c r="J52" s="210">
        <f t="shared" ref="J52:J67" si="11">SQRT(((I52*C52)/$F$13)^2+(G52/3.464)^2+(H52/1)^2)+($D$9/1.732)^2</f>
        <v>0.28869442756841335</v>
      </c>
      <c r="K52" s="210">
        <f t="shared" ref="K52:K67" si="12">J52*2</f>
        <v>0.5773888551368267</v>
      </c>
      <c r="L52" s="211">
        <f t="shared" ref="L52:L67" si="13">((F52-E52)/2)/(2*J52)</f>
        <v>3.4638701149263613</v>
      </c>
      <c r="M52" s="212">
        <f t="shared" ref="M52:M67" si="14">MIN((($D$23-$D$24)/($F$12*J52)),(($D$24-$D$22)/($F$12*J52)))</f>
        <v>3.4638658822561346</v>
      </c>
      <c r="N52" s="213">
        <f t="shared" ref="N52:N67" si="15">IF(I52&gt;0,D52/I52,"0")</f>
        <v>400.00000000000006</v>
      </c>
      <c r="O52" s="214">
        <f>NORMDIST($D$24,$D$23,J52,1)</f>
        <v>2.1380800624046801E-12</v>
      </c>
      <c r="P52" s="214">
        <f t="shared" ref="P52:P67" si="16">1-NORMDIST($D$24,$D$22,J52,1)</f>
        <v>2.1380675008231265E-12</v>
      </c>
      <c r="Q52" s="215">
        <f>O52+P52</f>
        <v>4.2761475632278066E-12</v>
      </c>
      <c r="R52" s="216"/>
    </row>
    <row r="53" spans="2:20" ht="15">
      <c r="B53" s="81"/>
      <c r="C53" s="204">
        <f t="shared" si="4"/>
        <v>10000</v>
      </c>
      <c r="D53" s="205">
        <f t="shared" si="5"/>
        <v>2.0000000000000001E-4</v>
      </c>
      <c r="E53" s="206">
        <f t="shared" si="6"/>
        <v>9998</v>
      </c>
      <c r="F53" s="206">
        <f t="shared" si="7"/>
        <v>10002</v>
      </c>
      <c r="G53" s="207">
        <f t="shared" si="8"/>
        <v>1</v>
      </c>
      <c r="H53" s="208">
        <f t="shared" si="9"/>
        <v>0</v>
      </c>
      <c r="I53" s="209">
        <f t="shared" si="10"/>
        <v>1.0000000000000001E-5</v>
      </c>
      <c r="J53" s="217">
        <f t="shared" si="11"/>
        <v>0.29298160779996729</v>
      </c>
      <c r="K53" s="217">
        <f t="shared" si="12"/>
        <v>0.58596321559993458</v>
      </c>
      <c r="L53" s="218">
        <f t="shared" si="13"/>
        <v>3.4131835356803295</v>
      </c>
      <c r="M53" s="212">
        <f t="shared" si="14"/>
        <v>3.4131793649464828</v>
      </c>
      <c r="N53" s="213">
        <f t="shared" si="15"/>
        <v>20</v>
      </c>
      <c r="O53" s="214">
        <f t="shared" ref="O53:O67" si="17">NORMDIST($D$24,$D$23,J53,1)</f>
        <v>4.3545958725281219E-12</v>
      </c>
      <c r="P53" s="214">
        <f t="shared" si="16"/>
        <v>4.3546277694872515E-12</v>
      </c>
      <c r="Q53" s="215">
        <f t="shared" ref="Q53:Q67" si="18">O53+P53</f>
        <v>8.7092236420153734E-12</v>
      </c>
      <c r="R53" s="216"/>
    </row>
    <row r="54" spans="2:20" ht="15">
      <c r="B54" s="81"/>
      <c r="C54" s="204">
        <f t="shared" si="4"/>
        <v>10000</v>
      </c>
      <c r="D54" s="205">
        <f t="shared" si="5"/>
        <v>2.0000000000000001E-4</v>
      </c>
      <c r="E54" s="206">
        <f t="shared" si="6"/>
        <v>9998</v>
      </c>
      <c r="F54" s="206">
        <f t="shared" si="7"/>
        <v>10002</v>
      </c>
      <c r="G54" s="207">
        <f t="shared" si="8"/>
        <v>1</v>
      </c>
      <c r="H54" s="208">
        <f t="shared" si="9"/>
        <v>0</v>
      </c>
      <c r="I54" s="209">
        <f t="shared" si="10"/>
        <v>2.0000000000000002E-5</v>
      </c>
      <c r="J54" s="217">
        <f t="shared" si="11"/>
        <v>0.30551304801768098</v>
      </c>
      <c r="K54" s="217">
        <f t="shared" si="12"/>
        <v>0.61102609603536195</v>
      </c>
      <c r="L54" s="218">
        <f t="shared" si="13"/>
        <v>3.2731826234214618</v>
      </c>
      <c r="M54" s="212">
        <f t="shared" si="14"/>
        <v>3.2731786237614924</v>
      </c>
      <c r="N54" s="213">
        <f t="shared" si="15"/>
        <v>10</v>
      </c>
      <c r="O54" s="214">
        <f t="shared" si="17"/>
        <v>2.9477147270209551E-11</v>
      </c>
      <c r="P54" s="214">
        <f t="shared" si="16"/>
        <v>2.9477198459915144E-11</v>
      </c>
      <c r="Q54" s="215">
        <f t="shared" si="18"/>
        <v>5.8954345730124702E-11</v>
      </c>
      <c r="R54" s="216"/>
    </row>
    <row r="55" spans="2:20" ht="15">
      <c r="B55" s="81"/>
      <c r="C55" s="204">
        <f t="shared" si="4"/>
        <v>10000</v>
      </c>
      <c r="D55" s="205">
        <f t="shared" si="5"/>
        <v>2.0000000000000001E-4</v>
      </c>
      <c r="E55" s="206">
        <f t="shared" si="6"/>
        <v>9998</v>
      </c>
      <c r="F55" s="206">
        <f t="shared" si="7"/>
        <v>10002</v>
      </c>
      <c r="G55" s="207">
        <f t="shared" si="8"/>
        <v>1</v>
      </c>
      <c r="H55" s="208">
        <f t="shared" si="9"/>
        <v>0</v>
      </c>
      <c r="I55" s="209">
        <f t="shared" si="10"/>
        <v>5.0000000000000002E-5</v>
      </c>
      <c r="J55" s="217">
        <f t="shared" si="11"/>
        <v>0.3818877092929987</v>
      </c>
      <c r="K55" s="217">
        <f t="shared" si="12"/>
        <v>0.7637754185859974</v>
      </c>
      <c r="L55" s="218">
        <f t="shared" si="13"/>
        <v>2.6185707883904747</v>
      </c>
      <c r="M55" s="212">
        <f t="shared" si="14"/>
        <v>2.6185675886323301</v>
      </c>
      <c r="N55" s="213">
        <f t="shared" si="15"/>
        <v>4</v>
      </c>
      <c r="O55" s="214">
        <f t="shared" si="17"/>
        <v>8.1541296797203856E-8</v>
      </c>
      <c r="P55" s="214">
        <f t="shared" si="16"/>
        <v>8.1541296825804466E-8</v>
      </c>
      <c r="Q55" s="215">
        <f t="shared" si="18"/>
        <v>1.6308259362300833E-7</v>
      </c>
      <c r="R55" s="216"/>
    </row>
    <row r="56" spans="2:20" ht="15">
      <c r="B56" s="81"/>
      <c r="C56" s="204">
        <f t="shared" si="4"/>
        <v>10000</v>
      </c>
      <c r="D56" s="205">
        <f t="shared" si="5"/>
        <v>2.0000000000000001E-4</v>
      </c>
      <c r="E56" s="206">
        <f t="shared" si="6"/>
        <v>9998</v>
      </c>
      <c r="F56" s="206">
        <f t="shared" si="7"/>
        <v>10002</v>
      </c>
      <c r="G56" s="207">
        <f t="shared" si="8"/>
        <v>1</v>
      </c>
      <c r="H56" s="208">
        <f t="shared" si="9"/>
        <v>0</v>
      </c>
      <c r="I56" s="209">
        <f t="shared" si="10"/>
        <v>1E-4</v>
      </c>
      <c r="J56" s="217">
        <f t="shared" si="11"/>
        <v>0.57735450332447735</v>
      </c>
      <c r="K56" s="217">
        <f t="shared" si="12"/>
        <v>1.1547090066489547</v>
      </c>
      <c r="L56" s="218">
        <f t="shared" si="13"/>
        <v>1.732038105257478</v>
      </c>
      <c r="M56" s="212">
        <f t="shared" si="14"/>
        <v>1.7320359887964456</v>
      </c>
      <c r="N56" s="213">
        <f t="shared" si="15"/>
        <v>2</v>
      </c>
      <c r="O56" s="214">
        <f t="shared" si="17"/>
        <v>2.6602787577423374E-4</v>
      </c>
      <c r="P56" s="214">
        <f t="shared" si="16"/>
        <v>2.6602787577423292E-4</v>
      </c>
      <c r="Q56" s="215">
        <f t="shared" si="18"/>
        <v>5.3205575154846672E-4</v>
      </c>
      <c r="R56" s="216"/>
    </row>
    <row r="57" spans="2:20" ht="15">
      <c r="B57" s="81"/>
      <c r="C57" s="204">
        <f t="shared" si="4"/>
        <v>10000</v>
      </c>
      <c r="D57" s="205">
        <f t="shared" si="5"/>
        <v>2.0000000000000001E-4</v>
      </c>
      <c r="E57" s="206">
        <f t="shared" si="6"/>
        <v>9998</v>
      </c>
      <c r="F57" s="206">
        <f t="shared" si="7"/>
        <v>10002</v>
      </c>
      <c r="G57" s="207">
        <f t="shared" si="8"/>
        <v>1</v>
      </c>
      <c r="H57" s="208">
        <f t="shared" si="9"/>
        <v>0</v>
      </c>
      <c r="I57" s="209">
        <f t="shared" si="10"/>
        <v>1.4999999999999999E-4</v>
      </c>
      <c r="J57" s="217">
        <f t="shared" si="11"/>
        <v>0.80364060531375192</v>
      </c>
      <c r="K57" s="217">
        <f t="shared" si="12"/>
        <v>1.6072812106275038</v>
      </c>
      <c r="L57" s="218">
        <f>((F57-E57)/2)/(2*J57)</f>
        <v>1.244337323659233</v>
      </c>
      <c r="M57" s="212">
        <f t="shared" si="14"/>
        <v>1.2443358031433456</v>
      </c>
      <c r="N57" s="213">
        <f t="shared" si="15"/>
        <v>1.3333333333333335</v>
      </c>
      <c r="O57" s="214">
        <f t="shared" si="17"/>
        <v>6.4110121918463667E-3</v>
      </c>
      <c r="P57" s="214">
        <f t="shared" si="16"/>
        <v>6.4110121918463658E-3</v>
      </c>
      <c r="Q57" s="215">
        <f t="shared" si="18"/>
        <v>1.2822024383692732E-2</v>
      </c>
      <c r="R57" s="216"/>
    </row>
    <row r="58" spans="2:20" ht="15">
      <c r="B58" s="81"/>
      <c r="C58" s="204">
        <f t="shared" si="4"/>
        <v>10000</v>
      </c>
      <c r="D58" s="205">
        <f t="shared" si="5"/>
        <v>2.0000000000000001E-4</v>
      </c>
      <c r="E58" s="206">
        <f t="shared" si="6"/>
        <v>9998</v>
      </c>
      <c r="F58" s="206">
        <f t="shared" si="7"/>
        <v>10002</v>
      </c>
      <c r="G58" s="207">
        <f t="shared" si="8"/>
        <v>1</v>
      </c>
      <c r="H58" s="208">
        <f t="shared" si="9"/>
        <v>0</v>
      </c>
      <c r="I58" s="209">
        <f t="shared" si="10"/>
        <v>2.0000000000000001E-4</v>
      </c>
      <c r="J58" s="217">
        <f t="shared" si="11"/>
        <v>1.0408353484144617</v>
      </c>
      <c r="K58" s="217">
        <f t="shared" si="12"/>
        <v>2.0816706968289234</v>
      </c>
      <c r="L58" s="218">
        <f t="shared" si="13"/>
        <v>0.96076675482181928</v>
      </c>
      <c r="M58" s="212">
        <f t="shared" si="14"/>
        <v>0.9607655808145088</v>
      </c>
      <c r="N58" s="213">
        <f t="shared" si="15"/>
        <v>1</v>
      </c>
      <c r="O58" s="214">
        <f t="shared" si="17"/>
        <v>2.7332240987213593E-2</v>
      </c>
      <c r="P58" s="214">
        <f t="shared" si="16"/>
        <v>2.7332240987213541E-2</v>
      </c>
      <c r="Q58" s="215">
        <f t="shared" si="18"/>
        <v>5.4664481974427137E-2</v>
      </c>
      <c r="R58" s="216"/>
    </row>
    <row r="59" spans="2:20" ht="15">
      <c r="B59" s="81"/>
      <c r="C59" s="204">
        <f t="shared" si="4"/>
        <v>10000</v>
      </c>
      <c r="D59" s="205">
        <f t="shared" si="5"/>
        <v>2.0000000000000001E-4</v>
      </c>
      <c r="E59" s="206">
        <f t="shared" si="6"/>
        <v>9998</v>
      </c>
      <c r="F59" s="206">
        <f t="shared" si="7"/>
        <v>10002</v>
      </c>
      <c r="G59" s="207">
        <f t="shared" si="8"/>
        <v>1</v>
      </c>
      <c r="H59" s="208">
        <f t="shared" si="9"/>
        <v>0</v>
      </c>
      <c r="I59" s="209">
        <f t="shared" si="10"/>
        <v>2.5000000000000001E-4</v>
      </c>
      <c r="J59" s="217">
        <f t="shared" si="11"/>
        <v>1.28290226537685</v>
      </c>
      <c r="K59" s="217">
        <f t="shared" si="12"/>
        <v>2.5658045307537001</v>
      </c>
      <c r="L59" s="218">
        <f t="shared" si="13"/>
        <v>0.77948260517433254</v>
      </c>
      <c r="M59" s="212">
        <f t="shared" si="14"/>
        <v>0.77948165268688197</v>
      </c>
      <c r="N59" s="213">
        <f t="shared" si="15"/>
        <v>0.8</v>
      </c>
      <c r="O59" s="214">
        <f t="shared" si="17"/>
        <v>5.950230725907954E-2</v>
      </c>
      <c r="P59" s="214">
        <f t="shared" si="16"/>
        <v>5.9502307259079568E-2</v>
      </c>
      <c r="Q59" s="215">
        <f t="shared" si="18"/>
        <v>0.11900461451815911</v>
      </c>
      <c r="R59" s="216"/>
    </row>
    <row r="60" spans="2:20" ht="15">
      <c r="B60" s="81"/>
      <c r="C60" s="204">
        <f t="shared" si="4"/>
        <v>10000</v>
      </c>
      <c r="D60" s="205">
        <f t="shared" si="5"/>
        <v>2.0000000000000001E-4</v>
      </c>
      <c r="E60" s="206">
        <f t="shared" si="6"/>
        <v>9998</v>
      </c>
      <c r="F60" s="206">
        <f t="shared" si="7"/>
        <v>10002</v>
      </c>
      <c r="G60" s="207">
        <f t="shared" si="8"/>
        <v>1</v>
      </c>
      <c r="H60" s="208">
        <f t="shared" si="9"/>
        <v>0</v>
      </c>
      <c r="I60" s="209">
        <f t="shared" si="10"/>
        <v>2.9999999999999997E-4</v>
      </c>
      <c r="J60" s="217">
        <f t="shared" si="11"/>
        <v>1.5275268320095241</v>
      </c>
      <c r="K60" s="217">
        <f t="shared" si="12"/>
        <v>3.0550536640190482</v>
      </c>
      <c r="L60" s="218">
        <f t="shared" si="13"/>
        <v>0.65465298484116252</v>
      </c>
      <c r="M60" s="212">
        <f t="shared" si="14"/>
        <v>0.65465218488905519</v>
      </c>
      <c r="N60" s="213">
        <f t="shared" si="15"/>
        <v>0.66666666666666674</v>
      </c>
      <c r="O60" s="214">
        <f t="shared" si="17"/>
        <v>9.5215364147845497E-2</v>
      </c>
      <c r="P60" s="214">
        <f t="shared" si="16"/>
        <v>9.5215364147845483E-2</v>
      </c>
      <c r="Q60" s="215">
        <f t="shared" si="18"/>
        <v>0.19043072829569097</v>
      </c>
      <c r="R60" s="216"/>
    </row>
    <row r="61" spans="2:20" ht="15">
      <c r="B61" s="81"/>
      <c r="C61" s="204">
        <f t="shared" si="4"/>
        <v>10000</v>
      </c>
      <c r="D61" s="205">
        <f t="shared" si="5"/>
        <v>2.0000000000000001E-4</v>
      </c>
      <c r="E61" s="206">
        <f t="shared" si="6"/>
        <v>9998</v>
      </c>
      <c r="F61" s="206">
        <f t="shared" si="7"/>
        <v>10002</v>
      </c>
      <c r="G61" s="207">
        <f t="shared" si="8"/>
        <v>1</v>
      </c>
      <c r="H61" s="208">
        <f t="shared" si="9"/>
        <v>0</v>
      </c>
      <c r="I61" s="209">
        <f t="shared" si="10"/>
        <v>3.5E-4</v>
      </c>
      <c r="J61" s="217">
        <f t="shared" si="11"/>
        <v>1.7736510994299453</v>
      </c>
      <c r="K61" s="217">
        <f t="shared" si="12"/>
        <v>3.5473021988598905</v>
      </c>
      <c r="L61" s="218">
        <f t="shared" si="13"/>
        <v>0.56380874475335196</v>
      </c>
      <c r="M61" s="212">
        <f t="shared" si="14"/>
        <v>0.56380805580821014</v>
      </c>
      <c r="N61" s="213">
        <f t="shared" si="15"/>
        <v>0.57142857142857151</v>
      </c>
      <c r="O61" s="214">
        <f t="shared" si="17"/>
        <v>0.12974074860708951</v>
      </c>
      <c r="P61" s="214">
        <f t="shared" si="16"/>
        <v>0.12974074860708951</v>
      </c>
      <c r="Q61" s="215">
        <f t="shared" si="18"/>
        <v>0.25948149721417901</v>
      </c>
      <c r="R61" s="216"/>
    </row>
    <row r="62" spans="2:20" ht="15">
      <c r="B62" s="81"/>
      <c r="C62" s="204">
        <f t="shared" si="4"/>
        <v>10000</v>
      </c>
      <c r="D62" s="205">
        <f t="shared" si="5"/>
        <v>2.0000000000000001E-4</v>
      </c>
      <c r="E62" s="206">
        <f t="shared" si="6"/>
        <v>9998</v>
      </c>
      <c r="F62" s="206">
        <f t="shared" si="7"/>
        <v>10002</v>
      </c>
      <c r="G62" s="207">
        <f t="shared" si="8"/>
        <v>1</v>
      </c>
      <c r="H62" s="208">
        <f t="shared" si="9"/>
        <v>0</v>
      </c>
      <c r="I62" s="209">
        <f t="shared" si="10"/>
        <v>4.0000000000000002E-4</v>
      </c>
      <c r="J62" s="217">
        <f t="shared" si="11"/>
        <v>2.0207271519205787</v>
      </c>
      <c r="K62" s="217">
        <f t="shared" si="12"/>
        <v>4.0414543038411574</v>
      </c>
      <c r="L62" s="218">
        <f t="shared" si="13"/>
        <v>0.49487136303857776</v>
      </c>
      <c r="M62" s="212">
        <f t="shared" si="14"/>
        <v>0.49487075833135291</v>
      </c>
      <c r="N62" s="213">
        <f t="shared" si="15"/>
        <v>0.5</v>
      </c>
      <c r="O62" s="214">
        <f t="shared" si="17"/>
        <v>0.16114994278230227</v>
      </c>
      <c r="P62" s="214">
        <f t="shared" si="16"/>
        <v>0.16114994278230221</v>
      </c>
      <c r="Q62" s="215">
        <f t="shared" si="18"/>
        <v>0.32229988556460448</v>
      </c>
      <c r="R62" s="216"/>
    </row>
    <row r="63" spans="2:20" ht="15">
      <c r="B63" s="81"/>
      <c r="C63" s="204">
        <f t="shared" si="4"/>
        <v>10000</v>
      </c>
      <c r="D63" s="205">
        <f t="shared" si="5"/>
        <v>2.0000000000000001E-4</v>
      </c>
      <c r="E63" s="206">
        <f t="shared" si="6"/>
        <v>9998</v>
      </c>
      <c r="F63" s="206">
        <f t="shared" si="7"/>
        <v>10002</v>
      </c>
      <c r="G63" s="207">
        <f t="shared" si="8"/>
        <v>1</v>
      </c>
      <c r="H63" s="208">
        <f t="shared" si="9"/>
        <v>0</v>
      </c>
      <c r="I63" s="209">
        <f t="shared" si="10"/>
        <v>4.4999999999999999E-4</v>
      </c>
      <c r="J63" s="217">
        <f t="shared" si="11"/>
        <v>2.2684440091192584</v>
      </c>
      <c r="K63" s="217">
        <f t="shared" si="12"/>
        <v>4.5368880182385167</v>
      </c>
      <c r="L63" s="218">
        <f t="shared" si="13"/>
        <v>0.44083080560064519</v>
      </c>
      <c r="M63" s="212">
        <f t="shared" si="14"/>
        <v>0.44083026692818811</v>
      </c>
      <c r="N63" s="213">
        <f t="shared" si="15"/>
        <v>0.44444444444444448</v>
      </c>
      <c r="O63" s="214">
        <f t="shared" si="17"/>
        <v>0.18897991326434135</v>
      </c>
      <c r="P63" s="214">
        <f t="shared" si="16"/>
        <v>0.18897991326434138</v>
      </c>
      <c r="Q63" s="215">
        <f t="shared" si="18"/>
        <v>0.37795982652868276</v>
      </c>
      <c r="R63" s="216"/>
    </row>
    <row r="64" spans="2:20" ht="15">
      <c r="B64" s="81"/>
      <c r="C64" s="204">
        <f t="shared" si="4"/>
        <v>10000</v>
      </c>
      <c r="D64" s="205">
        <f t="shared" si="5"/>
        <v>2.0000000000000001E-4</v>
      </c>
      <c r="E64" s="206">
        <f t="shared" si="6"/>
        <v>9998</v>
      </c>
      <c r="F64" s="206">
        <f t="shared" si="7"/>
        <v>10002</v>
      </c>
      <c r="G64" s="207">
        <f t="shared" si="8"/>
        <v>1</v>
      </c>
      <c r="H64" s="208">
        <f t="shared" si="9"/>
        <v>0</v>
      </c>
      <c r="I64" s="209">
        <f t="shared" si="10"/>
        <v>5.0000000000000001E-4</v>
      </c>
      <c r="J64" s="217">
        <f t="shared" si="11"/>
        <v>2.516612449804112</v>
      </c>
      <c r="K64" s="217">
        <f t="shared" si="12"/>
        <v>5.0332248996082241</v>
      </c>
      <c r="L64" s="218">
        <f t="shared" si="13"/>
        <v>0.39735955374369936</v>
      </c>
      <c r="M64" s="212">
        <f t="shared" si="14"/>
        <v>0.39735906819086497</v>
      </c>
      <c r="N64" s="213">
        <f t="shared" si="15"/>
        <v>0.4</v>
      </c>
      <c r="O64" s="214">
        <f t="shared" si="17"/>
        <v>0.21338845750480828</v>
      </c>
      <c r="P64" s="214">
        <f t="shared" si="16"/>
        <v>0.21338845750480828</v>
      </c>
      <c r="Q64" s="215">
        <f t="shared" si="18"/>
        <v>0.42677691500961656</v>
      </c>
      <c r="R64" s="216"/>
    </row>
    <row r="65" spans="1:18" ht="15">
      <c r="B65" s="81"/>
      <c r="C65" s="204">
        <f t="shared" si="4"/>
        <v>10000</v>
      </c>
      <c r="D65" s="205">
        <f t="shared" si="5"/>
        <v>2.0000000000000001E-4</v>
      </c>
      <c r="E65" s="206">
        <f t="shared" si="6"/>
        <v>9998</v>
      </c>
      <c r="F65" s="206">
        <f t="shared" si="7"/>
        <v>10002</v>
      </c>
      <c r="G65" s="207">
        <f t="shared" si="8"/>
        <v>1</v>
      </c>
      <c r="H65" s="208">
        <f t="shared" si="9"/>
        <v>0</v>
      </c>
      <c r="I65" s="209">
        <f t="shared" si="10"/>
        <v>1E-3</v>
      </c>
      <c r="J65" s="217">
        <f t="shared" si="11"/>
        <v>5.0083268885436238</v>
      </c>
      <c r="K65" s="217">
        <f t="shared" si="12"/>
        <v>10.016653777087248</v>
      </c>
      <c r="L65" s="218">
        <f t="shared" si="13"/>
        <v>0.19966747823259415</v>
      </c>
      <c r="M65" s="212">
        <f t="shared" si="14"/>
        <v>0.19966723424925692</v>
      </c>
      <c r="N65" s="213">
        <f t="shared" si="15"/>
        <v>0.2</v>
      </c>
      <c r="O65" s="214">
        <f t="shared" si="17"/>
        <v>0.34482320662629762</v>
      </c>
      <c r="P65" s="214">
        <f t="shared" si="16"/>
        <v>0.34482320662629762</v>
      </c>
      <c r="Q65" s="215">
        <f t="shared" si="18"/>
        <v>0.68964641325259524</v>
      </c>
      <c r="R65" s="216"/>
    </row>
    <row r="66" spans="1:18" ht="15">
      <c r="B66" s="81"/>
      <c r="C66" s="204">
        <f t="shared" si="4"/>
        <v>10000</v>
      </c>
      <c r="D66" s="205">
        <f t="shared" si="5"/>
        <v>2.0000000000000001E-4</v>
      </c>
      <c r="E66" s="206">
        <f t="shared" si="6"/>
        <v>9998</v>
      </c>
      <c r="F66" s="206">
        <f t="shared" si="7"/>
        <v>10002</v>
      </c>
      <c r="G66" s="207">
        <f t="shared" si="8"/>
        <v>1</v>
      </c>
      <c r="H66" s="208">
        <f t="shared" si="9"/>
        <v>0</v>
      </c>
      <c r="I66" s="209">
        <f t="shared" si="10"/>
        <v>1.5E-3</v>
      </c>
      <c r="J66" s="217">
        <f t="shared" si="11"/>
        <v>7.5055538251690033</v>
      </c>
      <c r="K66" s="217">
        <f t="shared" si="12"/>
        <v>15.011107650338007</v>
      </c>
      <c r="L66" s="218">
        <f t="shared" si="13"/>
        <v>0.13323467172357303</v>
      </c>
      <c r="M66" s="212">
        <f t="shared" si="14"/>
        <v>0.13323450891769131</v>
      </c>
      <c r="N66" s="213">
        <f t="shared" si="15"/>
        <v>0.13333333333333333</v>
      </c>
      <c r="O66" s="214">
        <f t="shared" si="17"/>
        <v>0.39493888325837362</v>
      </c>
      <c r="P66" s="214">
        <f t="shared" si="16"/>
        <v>0.39493888325837356</v>
      </c>
      <c r="Q66" s="215">
        <f t="shared" si="18"/>
        <v>0.78987776651674713</v>
      </c>
      <c r="R66" s="216"/>
    </row>
    <row r="67" spans="1:18" ht="15.75" thickBot="1">
      <c r="B67" s="185"/>
      <c r="C67" s="219">
        <f t="shared" si="4"/>
        <v>10000</v>
      </c>
      <c r="D67" s="220">
        <f t="shared" si="5"/>
        <v>2.0000000000000001E-4</v>
      </c>
      <c r="E67" s="221">
        <f t="shared" si="6"/>
        <v>9998</v>
      </c>
      <c r="F67" s="221">
        <f t="shared" si="7"/>
        <v>10002</v>
      </c>
      <c r="G67" s="222">
        <f t="shared" si="8"/>
        <v>1</v>
      </c>
      <c r="H67" s="223">
        <f t="shared" si="9"/>
        <v>0</v>
      </c>
      <c r="I67" s="224">
        <f t="shared" si="10"/>
        <v>2E-3</v>
      </c>
      <c r="J67" s="225">
        <f t="shared" si="11"/>
        <v>10.004166043329601</v>
      </c>
      <c r="K67" s="225">
        <f t="shared" si="12"/>
        <v>20.008332086659202</v>
      </c>
      <c r="L67" s="226">
        <f t="shared" si="13"/>
        <v>9.9958356915393481E-2</v>
      </c>
      <c r="M67" s="227">
        <f t="shared" si="14"/>
        <v>9.9958234771448357E-2</v>
      </c>
      <c r="N67" s="228">
        <f t="shared" si="15"/>
        <v>0.1</v>
      </c>
      <c r="O67" s="229">
        <f t="shared" si="17"/>
        <v>0.42077285928009089</v>
      </c>
      <c r="P67" s="229">
        <f t="shared" si="16"/>
        <v>0.42077285928009089</v>
      </c>
      <c r="Q67" s="230">
        <f t="shared" si="18"/>
        <v>0.84154571856018179</v>
      </c>
      <c r="R67" s="231"/>
    </row>
    <row r="68" spans="1:18">
      <c r="A68" s="1"/>
      <c r="B68" s="232"/>
      <c r="C68" s="232"/>
      <c r="D68" s="232"/>
      <c r="E68" s="232"/>
      <c r="F68" s="232"/>
      <c r="G68" s="232"/>
      <c r="H68" s="232"/>
      <c r="I68" s="232"/>
      <c r="J68" s="232"/>
      <c r="K68" s="232"/>
      <c r="L68" s="232"/>
      <c r="M68" s="232"/>
      <c r="N68" s="232"/>
      <c r="O68" s="232"/>
      <c r="P68" s="232"/>
      <c r="Q68" s="232"/>
      <c r="R68" s="232"/>
    </row>
    <row r="69" spans="1:18">
      <c r="A69" s="1"/>
      <c r="B69" s="232"/>
      <c r="C69" s="232"/>
      <c r="D69" s="232"/>
      <c r="E69" s="232"/>
      <c r="F69" s="232"/>
      <c r="G69" s="232"/>
      <c r="H69" s="232"/>
      <c r="I69" s="232"/>
      <c r="J69" s="232"/>
      <c r="K69" s="232"/>
      <c r="L69" s="232"/>
      <c r="M69" s="232"/>
      <c r="N69" s="232"/>
      <c r="O69" s="232"/>
      <c r="P69" s="232"/>
      <c r="Q69" s="232"/>
      <c r="R69" s="232"/>
    </row>
    <row r="70" spans="1:18">
      <c r="A70" s="1"/>
      <c r="B70" s="232"/>
      <c r="C70" s="232"/>
      <c r="D70" s="232"/>
      <c r="E70" s="232"/>
      <c r="F70" s="232"/>
      <c r="G70" s="232"/>
      <c r="H70" s="232"/>
      <c r="I70" s="232"/>
      <c r="J70" s="232"/>
      <c r="K70" s="232"/>
      <c r="L70" s="232"/>
      <c r="M70" s="232"/>
      <c r="N70" s="232"/>
      <c r="O70" s="232"/>
      <c r="P70" s="232"/>
      <c r="Q70" s="232"/>
      <c r="R70" s="232"/>
    </row>
    <row r="71" spans="1:18">
      <c r="A71" s="1"/>
      <c r="B71" s="232"/>
      <c r="C71" s="232"/>
      <c r="D71" s="232"/>
      <c r="E71" s="232"/>
      <c r="F71" s="232"/>
      <c r="G71" s="232"/>
      <c r="H71" s="232"/>
      <c r="I71" s="232"/>
      <c r="J71" s="232"/>
      <c r="K71" s="232"/>
      <c r="L71" s="232"/>
      <c r="M71" s="232"/>
      <c r="N71" s="232"/>
      <c r="O71" s="232"/>
      <c r="P71" s="232"/>
      <c r="Q71" s="232"/>
      <c r="R71" s="232"/>
    </row>
    <row r="72" spans="1:18">
      <c r="A72" s="1"/>
      <c r="B72" s="232"/>
      <c r="C72" s="232"/>
      <c r="D72" s="232"/>
      <c r="E72" s="232"/>
      <c r="F72" s="232"/>
      <c r="G72" s="232"/>
      <c r="H72" s="232"/>
      <c r="I72" s="232"/>
      <c r="J72" s="232"/>
      <c r="K72" s="232"/>
      <c r="L72" s="232"/>
      <c r="M72" s="232"/>
      <c r="N72" s="232"/>
      <c r="O72" s="232"/>
      <c r="P72" s="232"/>
      <c r="Q72" s="232"/>
      <c r="R72" s="232"/>
    </row>
    <row r="73" spans="1:18">
      <c r="A73" s="1"/>
      <c r="B73" s="232"/>
      <c r="C73" s="232"/>
      <c r="D73" s="232"/>
      <c r="E73" s="232"/>
      <c r="F73" s="232"/>
      <c r="G73" s="232"/>
      <c r="H73" s="232"/>
      <c r="I73" s="232"/>
      <c r="J73" s="232"/>
      <c r="K73" s="232"/>
      <c r="L73" s="232"/>
      <c r="M73" s="232"/>
      <c r="N73" s="232"/>
      <c r="O73" s="232"/>
      <c r="P73" s="232"/>
      <c r="Q73" s="232"/>
      <c r="R73" s="232"/>
    </row>
    <row r="74" spans="1:18">
      <c r="A74" s="1"/>
      <c r="B74" s="232"/>
      <c r="C74" s="232"/>
      <c r="D74" s="232"/>
      <c r="E74" s="232"/>
      <c r="F74" s="232"/>
      <c r="G74" s="232"/>
      <c r="H74" s="232"/>
      <c r="I74" s="232"/>
      <c r="J74" s="232"/>
      <c r="K74" s="232"/>
      <c r="L74" s="232"/>
      <c r="M74" s="232"/>
      <c r="N74" s="232"/>
      <c r="O74" s="232"/>
      <c r="P74" s="232"/>
      <c r="Q74" s="232"/>
      <c r="R74" s="232"/>
    </row>
    <row r="75" spans="1:18">
      <c r="A75" s="1"/>
      <c r="B75" s="232"/>
      <c r="C75" s="232"/>
      <c r="D75" s="232"/>
      <c r="E75" s="232"/>
      <c r="F75" s="232"/>
      <c r="G75" s="232"/>
      <c r="H75" s="232"/>
      <c r="I75" s="232"/>
      <c r="J75" s="232"/>
      <c r="K75" s="232"/>
      <c r="L75" s="232"/>
      <c r="M75" s="232"/>
      <c r="N75" s="232"/>
      <c r="O75" s="232"/>
      <c r="P75" s="232"/>
      <c r="Q75" s="232"/>
      <c r="R75" s="232"/>
    </row>
    <row r="76" spans="1:18">
      <c r="A76" s="1"/>
      <c r="B76" s="232"/>
      <c r="C76" s="232"/>
      <c r="D76" s="232"/>
      <c r="E76" s="232"/>
      <c r="F76" s="232"/>
      <c r="G76" s="232"/>
      <c r="H76" s="232"/>
      <c r="I76" s="232"/>
      <c r="J76" s="232"/>
      <c r="K76" s="232"/>
      <c r="L76" s="232"/>
      <c r="M76" s="232"/>
      <c r="N76" s="232"/>
      <c r="O76" s="232"/>
      <c r="P76" s="232"/>
      <c r="Q76" s="232"/>
      <c r="R76" s="232"/>
    </row>
    <row r="77" spans="1:18">
      <c r="A77" s="1"/>
      <c r="B77" s="232"/>
      <c r="C77" s="232"/>
      <c r="D77" s="232"/>
      <c r="E77" s="232"/>
      <c r="F77" s="232"/>
      <c r="G77" s="232"/>
      <c r="H77" s="232"/>
      <c r="I77" s="232"/>
      <c r="J77" s="232"/>
      <c r="K77" s="232"/>
      <c r="L77" s="232"/>
      <c r="M77" s="232"/>
      <c r="N77" s="232"/>
      <c r="O77" s="232"/>
      <c r="P77" s="232"/>
      <c r="Q77" s="232"/>
      <c r="R77" s="232"/>
    </row>
    <row r="78" spans="1:18">
      <c r="A78" s="1"/>
      <c r="B78" s="232"/>
      <c r="C78" s="232"/>
      <c r="D78" s="232"/>
      <c r="E78" s="232"/>
      <c r="F78" s="232"/>
      <c r="G78" s="232"/>
      <c r="H78" s="232"/>
      <c r="I78" s="232"/>
      <c r="J78" s="232"/>
      <c r="K78" s="232"/>
      <c r="L78" s="232"/>
      <c r="M78" s="232"/>
      <c r="N78" s="232"/>
      <c r="O78" s="232"/>
      <c r="P78" s="232"/>
      <c r="Q78" s="232"/>
      <c r="R78" s="232"/>
    </row>
    <row r="79" spans="1:18">
      <c r="A79" s="1"/>
      <c r="B79" s="232"/>
      <c r="C79" s="232"/>
      <c r="D79" s="232"/>
      <c r="E79" s="232"/>
      <c r="F79" s="232"/>
      <c r="G79" s="232"/>
      <c r="H79" s="232"/>
      <c r="I79" s="232"/>
      <c r="J79" s="232"/>
      <c r="K79" s="232"/>
      <c r="L79" s="232"/>
      <c r="M79" s="232"/>
      <c r="N79" s="232"/>
      <c r="O79" s="232"/>
      <c r="P79" s="232"/>
      <c r="Q79" s="232"/>
      <c r="R79" s="232"/>
    </row>
    <row r="80" spans="1:18">
      <c r="A80" s="1"/>
      <c r="B80" s="232"/>
      <c r="C80" s="232"/>
      <c r="D80" s="232"/>
      <c r="E80" s="232"/>
      <c r="F80" s="232"/>
      <c r="G80" s="232"/>
      <c r="H80" s="232"/>
      <c r="I80" s="232"/>
      <c r="J80" s="232"/>
      <c r="K80" s="232"/>
      <c r="L80" s="232"/>
      <c r="M80" s="232"/>
      <c r="N80" s="232"/>
      <c r="O80" s="232"/>
      <c r="P80" s="232"/>
      <c r="Q80" s="232"/>
      <c r="R80" s="232"/>
    </row>
    <row r="81" spans="1:18">
      <c r="A81" s="1"/>
      <c r="B81" s="232"/>
      <c r="C81" s="232"/>
      <c r="D81" s="232"/>
      <c r="E81" s="232"/>
      <c r="F81" s="232"/>
      <c r="G81" s="232"/>
      <c r="H81" s="232"/>
      <c r="I81" s="232"/>
      <c r="J81" s="232"/>
      <c r="K81" s="232"/>
      <c r="L81" s="232"/>
      <c r="M81" s="232"/>
      <c r="N81" s="232"/>
      <c r="O81" s="232"/>
      <c r="P81" s="232"/>
      <c r="Q81" s="232"/>
      <c r="R81" s="232"/>
    </row>
    <row r="82" spans="1:18">
      <c r="A82" s="1"/>
      <c r="B82" s="232"/>
      <c r="C82" s="232"/>
      <c r="D82" s="232"/>
      <c r="E82" s="232"/>
      <c r="F82" s="232"/>
      <c r="G82" s="232"/>
      <c r="H82" s="232"/>
      <c r="I82" s="232"/>
      <c r="J82" s="232"/>
      <c r="K82" s="232"/>
      <c r="L82" s="232"/>
      <c r="M82" s="232"/>
      <c r="N82" s="232"/>
      <c r="O82" s="232"/>
      <c r="P82" s="232"/>
      <c r="Q82" s="232"/>
      <c r="R82" s="232"/>
    </row>
    <row r="83" spans="1:18">
      <c r="A83" s="1"/>
      <c r="B83" s="232"/>
      <c r="C83" s="232"/>
      <c r="D83" s="232"/>
      <c r="E83" s="232"/>
      <c r="F83" s="232"/>
      <c r="G83" s="232"/>
      <c r="H83" s="232"/>
      <c r="I83" s="232"/>
      <c r="J83" s="232"/>
      <c r="K83" s="232"/>
      <c r="L83" s="232"/>
      <c r="M83" s="232"/>
      <c r="N83" s="232"/>
      <c r="O83" s="232"/>
      <c r="P83" s="232"/>
      <c r="Q83" s="232"/>
      <c r="R83" s="232"/>
    </row>
    <row r="84" spans="1:18">
      <c r="A84" s="1"/>
      <c r="B84" s="232"/>
      <c r="C84" s="232"/>
      <c r="D84" s="232"/>
      <c r="E84" s="232"/>
      <c r="F84" s="232"/>
      <c r="G84" s="232"/>
      <c r="H84" s="232"/>
      <c r="I84" s="232"/>
      <c r="J84" s="232"/>
      <c r="K84" s="232"/>
      <c r="L84" s="232"/>
      <c r="M84" s="232"/>
      <c r="N84" s="232"/>
      <c r="O84" s="232"/>
      <c r="P84" s="232"/>
      <c r="Q84" s="232"/>
      <c r="R84" s="232"/>
    </row>
    <row r="85" spans="1:18">
      <c r="A85" s="1"/>
      <c r="B85" s="232"/>
      <c r="C85" s="232"/>
      <c r="D85" s="232"/>
      <c r="E85" s="232"/>
      <c r="F85" s="232"/>
      <c r="G85" s="232"/>
      <c r="H85" s="232"/>
      <c r="I85" s="232"/>
      <c r="J85" s="232"/>
      <c r="K85" s="232"/>
      <c r="L85" s="232"/>
      <c r="M85" s="232"/>
      <c r="N85" s="232"/>
      <c r="O85" s="232"/>
      <c r="P85" s="232"/>
      <c r="Q85" s="232"/>
      <c r="R85" s="232"/>
    </row>
    <row r="86" spans="1:18">
      <c r="A86" s="1"/>
      <c r="B86" s="232"/>
      <c r="C86" s="232"/>
      <c r="D86" s="232"/>
      <c r="E86" s="232"/>
      <c r="F86" s="232"/>
      <c r="G86" s="232"/>
      <c r="H86" s="232"/>
      <c r="I86" s="232"/>
      <c r="J86" s="232"/>
      <c r="K86" s="232"/>
      <c r="L86" s="232"/>
      <c r="M86" s="232"/>
      <c r="N86" s="232"/>
      <c r="O86" s="232"/>
      <c r="P86" s="232"/>
      <c r="Q86" s="232"/>
      <c r="R86" s="232"/>
    </row>
    <row r="87" spans="1:18">
      <c r="A87" s="1"/>
      <c r="B87" s="232"/>
      <c r="C87" s="232"/>
      <c r="D87" s="232"/>
      <c r="E87" s="232"/>
      <c r="F87" s="232"/>
      <c r="G87" s="232"/>
      <c r="H87" s="232"/>
      <c r="I87" s="232"/>
      <c r="J87" s="232"/>
      <c r="K87" s="232"/>
      <c r="L87" s="232"/>
      <c r="M87" s="232"/>
      <c r="N87" s="232"/>
      <c r="O87" s="232"/>
      <c r="P87" s="232"/>
      <c r="Q87" s="232"/>
      <c r="R87" s="232"/>
    </row>
    <row r="88" spans="1:18">
      <c r="A88" s="1"/>
      <c r="B88" s="232"/>
      <c r="C88" s="232"/>
      <c r="D88" s="232"/>
      <c r="E88" s="232"/>
      <c r="F88" s="232"/>
      <c r="G88" s="232"/>
      <c r="H88" s="232"/>
      <c r="I88" s="232"/>
      <c r="J88" s="232"/>
      <c r="K88" s="232"/>
      <c r="L88" s="232"/>
      <c r="M88" s="232"/>
      <c r="N88" s="232"/>
      <c r="O88" s="232"/>
      <c r="P88" s="232"/>
      <c r="Q88" s="232"/>
      <c r="R88" s="232"/>
    </row>
    <row r="89" spans="1:18">
      <c r="A89" s="1"/>
      <c r="B89" s="232"/>
      <c r="C89" s="232"/>
      <c r="D89" s="232"/>
      <c r="E89" s="232"/>
      <c r="F89" s="232"/>
      <c r="G89" s="232"/>
      <c r="H89" s="232"/>
      <c r="I89" s="232"/>
      <c r="J89" s="232"/>
      <c r="K89" s="232"/>
      <c r="L89" s="232"/>
      <c r="M89" s="232"/>
      <c r="N89" s="232"/>
      <c r="O89" s="232"/>
      <c r="P89" s="232"/>
      <c r="Q89" s="232"/>
      <c r="R89" s="232"/>
    </row>
    <row r="90" spans="1:18">
      <c r="A90" s="1"/>
      <c r="B90" s="232"/>
      <c r="C90" s="232"/>
      <c r="D90" s="232"/>
      <c r="E90" s="232"/>
      <c r="F90" s="232"/>
      <c r="G90" s="232"/>
      <c r="H90" s="232"/>
      <c r="I90" s="232"/>
      <c r="J90" s="232"/>
      <c r="K90" s="232"/>
      <c r="L90" s="232"/>
      <c r="M90" s="232"/>
      <c r="N90" s="232"/>
      <c r="O90" s="232"/>
      <c r="P90" s="232"/>
      <c r="Q90" s="232"/>
      <c r="R90" s="232"/>
    </row>
    <row r="91" spans="1:18">
      <c r="A91" s="1"/>
      <c r="B91" s="232"/>
      <c r="C91" s="232"/>
      <c r="D91" s="232"/>
      <c r="E91" s="232"/>
      <c r="F91" s="232"/>
      <c r="G91" s="232"/>
      <c r="H91" s="232"/>
      <c r="I91" s="232"/>
      <c r="J91" s="232"/>
      <c r="K91" s="232"/>
      <c r="L91" s="232"/>
      <c r="M91" s="232"/>
      <c r="N91" s="232"/>
      <c r="O91" s="232"/>
      <c r="P91" s="232"/>
      <c r="Q91" s="232"/>
      <c r="R91" s="232"/>
    </row>
    <row r="92" spans="1:18">
      <c r="A92" s="1"/>
      <c r="B92" s="232"/>
      <c r="C92" s="232"/>
      <c r="D92" s="232"/>
      <c r="E92" s="232"/>
      <c r="F92" s="232"/>
      <c r="G92" s="232"/>
      <c r="H92" s="232"/>
      <c r="I92" s="232"/>
      <c r="J92" s="232"/>
      <c r="K92" s="232"/>
      <c r="L92" s="232"/>
      <c r="M92" s="232"/>
      <c r="N92" s="232"/>
      <c r="O92" s="232"/>
      <c r="P92" s="232"/>
      <c r="Q92" s="232"/>
      <c r="R92" s="232"/>
    </row>
    <row r="93" spans="1:18">
      <c r="A93" s="1"/>
      <c r="B93" s="232"/>
      <c r="C93" s="232"/>
      <c r="D93" s="232"/>
      <c r="E93" s="232"/>
      <c r="F93" s="232"/>
      <c r="G93" s="232"/>
      <c r="H93" s="232"/>
      <c r="I93" s="232"/>
      <c r="J93" s="232"/>
      <c r="K93" s="232"/>
      <c r="L93" s="232"/>
      <c r="M93" s="232"/>
      <c r="N93" s="232"/>
      <c r="O93" s="232"/>
      <c r="P93" s="232"/>
      <c r="Q93" s="232"/>
      <c r="R93" s="232"/>
    </row>
    <row r="94" spans="1:18">
      <c r="A94" s="1"/>
      <c r="B94" s="232"/>
      <c r="C94" s="232"/>
      <c r="D94" s="232"/>
      <c r="E94" s="232"/>
      <c r="F94" s="232"/>
      <c r="G94" s="232"/>
      <c r="H94" s="232"/>
      <c r="I94" s="232"/>
      <c r="J94" s="232"/>
      <c r="K94" s="232"/>
      <c r="L94" s="232"/>
      <c r="M94" s="232"/>
      <c r="N94" s="232"/>
      <c r="O94" s="232"/>
      <c r="P94" s="232"/>
      <c r="Q94" s="232"/>
      <c r="R94" s="232"/>
    </row>
    <row r="95" spans="1:18">
      <c r="A95" s="1"/>
      <c r="B95" s="232"/>
      <c r="C95" s="232"/>
      <c r="D95" s="232"/>
      <c r="E95" s="232"/>
      <c r="F95" s="232"/>
      <c r="G95" s="232"/>
      <c r="H95" s="232"/>
      <c r="I95" s="232"/>
      <c r="J95" s="232"/>
      <c r="K95" s="232"/>
      <c r="L95" s="232"/>
      <c r="M95" s="232"/>
      <c r="N95" s="232"/>
      <c r="O95" s="232"/>
      <c r="P95" s="232"/>
      <c r="Q95" s="232"/>
      <c r="R95" s="232"/>
    </row>
    <row r="96" spans="1:18">
      <c r="A96" s="1"/>
      <c r="B96" s="232"/>
      <c r="C96" s="232"/>
      <c r="D96" s="232"/>
      <c r="E96" s="232"/>
      <c r="F96" s="232"/>
      <c r="G96" s="232"/>
      <c r="H96" s="232"/>
      <c r="I96" s="232"/>
      <c r="J96" s="232"/>
      <c r="K96" s="232"/>
      <c r="L96" s="232"/>
      <c r="M96" s="232"/>
      <c r="N96" s="232"/>
      <c r="O96" s="232"/>
      <c r="P96" s="232"/>
      <c r="Q96" s="232"/>
      <c r="R96" s="232"/>
    </row>
    <row r="97" spans="1:18">
      <c r="A97" s="1"/>
      <c r="B97" s="1"/>
      <c r="C97" s="1"/>
      <c r="D97" s="1"/>
      <c r="E97" s="1"/>
      <c r="F97" s="1"/>
      <c r="G97" s="1"/>
      <c r="H97" s="1"/>
      <c r="I97" s="1"/>
      <c r="J97" s="1"/>
      <c r="K97" s="1"/>
      <c r="L97" s="1"/>
      <c r="M97" s="1"/>
      <c r="N97" s="1"/>
      <c r="O97" s="1"/>
      <c r="P97" s="1"/>
      <c r="Q97" s="1"/>
      <c r="R97" s="1"/>
    </row>
    <row r="98" spans="1:18">
      <c r="A98" s="1"/>
      <c r="B98" s="1"/>
      <c r="C98" s="1"/>
      <c r="D98" s="1"/>
      <c r="E98" s="1"/>
      <c r="F98" s="1"/>
      <c r="G98" s="1"/>
      <c r="H98" s="1"/>
      <c r="I98" s="1"/>
      <c r="J98" s="1"/>
      <c r="K98" s="1"/>
      <c r="L98" s="1"/>
      <c r="M98" s="1"/>
      <c r="N98" s="1"/>
      <c r="O98" s="1"/>
      <c r="P98" s="1"/>
      <c r="Q98" s="1"/>
      <c r="R98" s="1"/>
    </row>
    <row r="99" spans="1:18">
      <c r="A99" s="1"/>
      <c r="B99" s="1"/>
      <c r="C99" s="1"/>
      <c r="D99" s="1"/>
      <c r="E99" s="1"/>
      <c r="F99" s="1"/>
      <c r="G99" s="1"/>
      <c r="H99" s="1"/>
      <c r="I99" s="1"/>
      <c r="J99" s="1"/>
      <c r="K99" s="1"/>
      <c r="L99" s="1"/>
      <c r="M99" s="1"/>
      <c r="N99" s="1"/>
      <c r="O99" s="1"/>
      <c r="P99" s="1"/>
      <c r="Q99" s="1"/>
      <c r="R99" s="1"/>
    </row>
    <row r="100" spans="1:18">
      <c r="A100" s="1"/>
      <c r="B100" s="1"/>
      <c r="C100" s="1"/>
      <c r="D100" s="1"/>
      <c r="E100" s="1"/>
      <c r="F100" s="1"/>
      <c r="G100" s="1"/>
      <c r="H100" s="1"/>
      <c r="I100" s="1"/>
      <c r="J100" s="1"/>
      <c r="K100" s="1"/>
      <c r="L100" s="1"/>
      <c r="M100" s="1"/>
      <c r="N100" s="1"/>
      <c r="O100" s="1"/>
      <c r="P100" s="1"/>
      <c r="Q100" s="1"/>
      <c r="R100" s="1"/>
    </row>
    <row r="101" spans="1:18">
      <c r="A101" s="1"/>
      <c r="B101" s="1"/>
      <c r="C101" s="1"/>
      <c r="D101" s="1"/>
      <c r="E101" s="1"/>
      <c r="F101" s="1"/>
      <c r="G101" s="1"/>
      <c r="H101" s="1"/>
      <c r="I101" s="1"/>
      <c r="J101" s="1"/>
      <c r="K101" s="1"/>
      <c r="L101" s="1"/>
      <c r="M101" s="1"/>
      <c r="N101" s="1"/>
      <c r="O101" s="1"/>
      <c r="P101" s="1"/>
      <c r="Q101" s="1"/>
      <c r="R101" s="1"/>
    </row>
    <row r="102" spans="1:18">
      <c r="A102" s="1"/>
      <c r="B102" s="1"/>
      <c r="C102" s="1"/>
      <c r="D102" s="1"/>
      <c r="E102" s="1"/>
      <c r="F102" s="1"/>
      <c r="G102" s="1"/>
      <c r="H102" s="1"/>
      <c r="I102" s="1"/>
      <c r="J102" s="1"/>
      <c r="K102" s="1"/>
      <c r="L102" s="1"/>
      <c r="M102" s="1"/>
      <c r="N102" s="1"/>
      <c r="O102" s="1"/>
      <c r="P102" s="1"/>
      <c r="Q102" s="1"/>
      <c r="R102" s="1"/>
    </row>
    <row r="103" spans="1:18">
      <c r="A103" s="1"/>
      <c r="B103" s="1"/>
      <c r="C103" s="1"/>
      <c r="D103" s="1"/>
      <c r="E103" s="1"/>
      <c r="F103" s="1"/>
      <c r="G103" s="1"/>
      <c r="H103" s="1"/>
      <c r="I103" s="1"/>
      <c r="J103" s="1"/>
      <c r="K103" s="1"/>
      <c r="L103" s="1"/>
      <c r="M103" s="1"/>
      <c r="N103" s="1"/>
      <c r="O103" s="1"/>
      <c r="P103" s="1"/>
      <c r="Q103" s="1"/>
      <c r="R103" s="1"/>
    </row>
    <row r="104" spans="1:18">
      <c r="A104" s="1"/>
      <c r="B104" s="1"/>
      <c r="C104" s="1"/>
      <c r="D104" s="1"/>
      <c r="E104" s="1"/>
      <c r="F104" s="1"/>
      <c r="G104" s="1"/>
      <c r="H104" s="1"/>
      <c r="I104" s="1"/>
      <c r="J104" s="1"/>
      <c r="K104" s="1"/>
      <c r="L104" s="1"/>
      <c r="M104" s="1"/>
      <c r="N104" s="1"/>
      <c r="O104" s="1"/>
      <c r="P104" s="1"/>
      <c r="Q104" s="1"/>
      <c r="R104" s="1"/>
    </row>
    <row r="105" spans="1:18" ht="12" customHeight="1">
      <c r="A105" s="1"/>
      <c r="B105" s="1"/>
      <c r="C105" s="1"/>
      <c r="D105" s="1"/>
      <c r="E105" s="1"/>
      <c r="F105" s="1"/>
      <c r="G105" s="1"/>
      <c r="H105" s="1"/>
      <c r="I105" s="1"/>
      <c r="J105" s="1"/>
      <c r="K105" s="1"/>
      <c r="L105" s="1"/>
      <c r="M105" s="1"/>
      <c r="N105" s="1"/>
      <c r="O105" s="1"/>
      <c r="P105" s="1"/>
      <c r="Q105" s="1"/>
      <c r="R105" s="1"/>
    </row>
    <row r="106" spans="1:18" ht="12.75" customHeight="1">
      <c r="B106" s="333" t="s">
        <v>88</v>
      </c>
      <c r="C106" s="333"/>
      <c r="D106" s="333"/>
      <c r="E106" s="333"/>
      <c r="F106" s="333"/>
      <c r="G106" s="333"/>
      <c r="H106" s="333"/>
      <c r="I106" s="333"/>
      <c r="J106" s="333"/>
      <c r="K106" s="333"/>
      <c r="L106" s="333"/>
      <c r="M106" s="333"/>
      <c r="N106" s="333"/>
      <c r="O106" s="333"/>
      <c r="P106" s="333"/>
      <c r="Q106" s="333"/>
      <c r="R106" s="333"/>
    </row>
    <row r="107" spans="1:18">
      <c r="B107" s="333"/>
      <c r="C107" s="333"/>
      <c r="D107" s="333"/>
      <c r="E107" s="333"/>
      <c r="F107" s="333"/>
      <c r="G107" s="333"/>
      <c r="H107" s="333"/>
      <c r="I107" s="333"/>
      <c r="J107" s="333"/>
      <c r="K107" s="333"/>
      <c r="L107" s="333"/>
      <c r="M107" s="333"/>
      <c r="N107" s="333"/>
      <c r="O107" s="333"/>
      <c r="P107" s="333"/>
      <c r="Q107" s="333"/>
      <c r="R107" s="333"/>
    </row>
    <row r="108" spans="1:18">
      <c r="B108" s="333"/>
      <c r="C108" s="333"/>
      <c r="D108" s="333"/>
      <c r="E108" s="333"/>
      <c r="F108" s="333"/>
      <c r="G108" s="333"/>
      <c r="H108" s="333"/>
      <c r="I108" s="333"/>
      <c r="J108" s="333"/>
      <c r="K108" s="333"/>
      <c r="L108" s="333"/>
      <c r="M108" s="333"/>
      <c r="N108" s="333"/>
      <c r="O108" s="333"/>
      <c r="P108" s="333"/>
      <c r="Q108" s="333"/>
      <c r="R108" s="333"/>
    </row>
    <row r="109" spans="1:18" ht="13.5" thickBot="1">
      <c r="B109" s="232"/>
      <c r="C109" s="232"/>
      <c r="D109" s="232"/>
      <c r="E109" s="232"/>
      <c r="F109" s="232"/>
      <c r="G109" s="232"/>
      <c r="H109" s="232"/>
      <c r="I109" s="232"/>
      <c r="J109" s="232"/>
      <c r="K109" s="232"/>
      <c r="L109" s="232"/>
      <c r="M109" s="232"/>
      <c r="N109" s="232"/>
      <c r="O109" s="232"/>
      <c r="P109" s="232"/>
      <c r="Q109" s="232"/>
      <c r="R109" s="232"/>
    </row>
    <row r="110" spans="1:18" ht="18.75">
      <c r="B110" s="233"/>
      <c r="C110" s="234" t="s">
        <v>17</v>
      </c>
      <c r="D110" s="235">
        <f>D21</f>
        <v>10000</v>
      </c>
      <c r="E110" s="232"/>
      <c r="F110" s="232"/>
      <c r="G110" s="232"/>
      <c r="H110" s="232"/>
      <c r="I110" s="232"/>
      <c r="J110" s="232"/>
      <c r="K110" s="232"/>
      <c r="L110" s="232"/>
      <c r="M110" s="232"/>
      <c r="N110" s="232"/>
      <c r="O110" s="232"/>
      <c r="P110" s="232"/>
      <c r="Q110" s="232"/>
      <c r="R110" s="232"/>
    </row>
    <row r="111" spans="1:18" ht="18.75">
      <c r="B111" s="81"/>
      <c r="C111" s="236" t="s">
        <v>89</v>
      </c>
      <c r="D111" s="237">
        <f>D22</f>
        <v>9998</v>
      </c>
      <c r="E111" s="232"/>
      <c r="F111" s="232"/>
      <c r="G111" s="232"/>
      <c r="H111" s="232"/>
      <c r="I111" s="232"/>
      <c r="J111" s="232"/>
      <c r="K111" s="232"/>
      <c r="L111" s="232"/>
      <c r="M111" s="232"/>
      <c r="N111" s="232"/>
      <c r="O111" s="232"/>
      <c r="P111" s="232"/>
      <c r="Q111" s="232"/>
      <c r="R111" s="232"/>
    </row>
    <row r="112" spans="1:18" ht="18.75">
      <c r="B112" s="81"/>
      <c r="C112" s="236" t="s">
        <v>63</v>
      </c>
      <c r="D112" s="238">
        <f>D23</f>
        <v>10002</v>
      </c>
      <c r="E112" s="232"/>
      <c r="F112" s="232"/>
      <c r="G112" s="232"/>
      <c r="H112" s="232"/>
      <c r="I112" s="232"/>
      <c r="J112" s="232"/>
      <c r="K112" s="232"/>
      <c r="L112" s="232"/>
      <c r="M112" s="232"/>
      <c r="N112" s="232"/>
      <c r="O112" s="232"/>
      <c r="P112" s="232"/>
      <c r="Q112" s="232"/>
      <c r="R112" s="232"/>
    </row>
    <row r="113" spans="2:18" ht="18.75">
      <c r="B113" s="81"/>
      <c r="C113" s="236" t="s">
        <v>64</v>
      </c>
      <c r="D113" s="239">
        <f>D24</f>
        <v>10000</v>
      </c>
      <c r="E113" s="232"/>
      <c r="F113" s="232"/>
      <c r="G113" s="232"/>
      <c r="H113" s="232"/>
      <c r="I113" s="232"/>
      <c r="J113" s="232"/>
      <c r="K113" s="232"/>
      <c r="L113" s="232"/>
      <c r="M113" s="232"/>
      <c r="N113" s="232"/>
      <c r="O113" s="232"/>
      <c r="P113" s="232"/>
      <c r="Q113" s="232"/>
      <c r="R113" s="232"/>
    </row>
    <row r="114" spans="2:18" ht="18.75">
      <c r="B114" s="81"/>
      <c r="C114" s="240" t="s">
        <v>67</v>
      </c>
      <c r="D114" s="241">
        <f>D26</f>
        <v>0.3818877092929987</v>
      </c>
      <c r="E114" s="232"/>
      <c r="F114" s="232"/>
      <c r="G114" s="232"/>
      <c r="H114" s="232"/>
      <c r="I114" s="232"/>
      <c r="J114" s="232"/>
      <c r="K114" s="232"/>
      <c r="L114" s="232"/>
      <c r="M114" s="232"/>
      <c r="N114" s="232"/>
      <c r="O114" s="232"/>
      <c r="P114" s="232"/>
      <c r="Q114" s="232"/>
      <c r="R114" s="232"/>
    </row>
    <row r="115" spans="2:18" ht="18.75" customHeight="1">
      <c r="B115" s="334" t="s">
        <v>90</v>
      </c>
      <c r="C115" s="242" t="s">
        <v>91</v>
      </c>
      <c r="D115" s="243">
        <f>D43</f>
        <v>10001.236223648119</v>
      </c>
      <c r="E115" s="232"/>
      <c r="F115" s="232"/>
      <c r="G115" s="232"/>
      <c r="H115" s="232"/>
      <c r="I115" s="232"/>
      <c r="J115" s="232"/>
      <c r="K115" s="232"/>
      <c r="L115" s="232"/>
      <c r="M115" s="232"/>
      <c r="N115" s="232"/>
      <c r="O115" s="232"/>
      <c r="P115" s="232"/>
      <c r="Q115" s="232"/>
      <c r="R115" s="232"/>
    </row>
    <row r="116" spans="2:18" ht="18.75">
      <c r="B116" s="334"/>
      <c r="C116" s="242" t="s">
        <v>92</v>
      </c>
      <c r="D116" s="243">
        <f>D42</f>
        <v>9998.7637763518815</v>
      </c>
      <c r="E116" s="232"/>
      <c r="F116" s="232"/>
      <c r="G116" s="232"/>
      <c r="H116" s="232"/>
      <c r="I116" s="232"/>
      <c r="J116" s="232"/>
      <c r="K116" s="232"/>
      <c r="L116" s="232"/>
      <c r="M116" s="232"/>
      <c r="N116" s="232"/>
      <c r="O116" s="232"/>
      <c r="P116" s="232"/>
      <c r="Q116" s="232"/>
      <c r="R116" s="232"/>
    </row>
    <row r="117" spans="2:18" ht="18.75">
      <c r="B117" s="334"/>
      <c r="C117" s="242" t="s">
        <v>93</v>
      </c>
      <c r="D117" s="244">
        <f>SUM(D118:D119)</f>
        <v>1.6308259362300833E-7</v>
      </c>
      <c r="E117" s="232"/>
      <c r="F117" s="232"/>
      <c r="G117" s="232"/>
      <c r="H117" s="232"/>
      <c r="I117" s="232"/>
      <c r="J117" s="232"/>
      <c r="K117" s="232"/>
      <c r="L117" s="232"/>
      <c r="M117" s="232"/>
      <c r="N117" s="232"/>
      <c r="O117" s="232"/>
      <c r="P117" s="232"/>
      <c r="Q117" s="232"/>
      <c r="R117" s="232"/>
    </row>
    <row r="118" spans="2:18" ht="18.75">
      <c r="B118" s="334"/>
      <c r="C118" s="242" t="s">
        <v>94</v>
      </c>
      <c r="D118" s="244">
        <f>NORMDIST(D113,D112,D114,1)</f>
        <v>8.1541296797203856E-8</v>
      </c>
      <c r="E118" s="232"/>
      <c r="F118" s="232"/>
      <c r="G118" s="232"/>
      <c r="H118" s="232"/>
      <c r="I118" s="232"/>
      <c r="J118" s="232"/>
      <c r="K118" s="232"/>
      <c r="L118" s="232"/>
      <c r="M118" s="232"/>
      <c r="N118" s="232"/>
      <c r="O118" s="232"/>
      <c r="P118" s="232"/>
      <c r="Q118" s="232"/>
      <c r="R118" s="232"/>
    </row>
    <row r="119" spans="2:18" ht="19.5" thickBot="1">
      <c r="B119" s="334"/>
      <c r="C119" s="242" t="s">
        <v>95</v>
      </c>
      <c r="D119" s="244">
        <f>1-NORMDIST(D113,D111,D114,1)</f>
        <v>8.1541296825804466E-8</v>
      </c>
      <c r="E119" s="232"/>
      <c r="F119" s="232"/>
      <c r="G119" s="232"/>
      <c r="H119" s="232"/>
      <c r="I119" s="232"/>
      <c r="J119" s="232"/>
      <c r="K119" s="232"/>
      <c r="L119" s="232"/>
      <c r="M119" s="232"/>
      <c r="N119" s="232"/>
      <c r="O119" s="232"/>
      <c r="P119" s="232"/>
      <c r="Q119" s="232"/>
      <c r="R119" s="232"/>
    </row>
    <row r="120" spans="2:18" ht="24.75" customHeight="1">
      <c r="B120" s="335" t="s">
        <v>96</v>
      </c>
      <c r="C120" s="245" t="s">
        <v>97</v>
      </c>
      <c r="D120" s="246">
        <f>(D112-D111)/(4*D114)</f>
        <v>2.6185707883904747</v>
      </c>
      <c r="E120" s="232"/>
      <c r="F120" s="232"/>
      <c r="G120" s="232"/>
      <c r="H120" s="232"/>
      <c r="I120" s="232"/>
      <c r="J120" s="232"/>
      <c r="K120" s="232"/>
      <c r="L120" s="232"/>
      <c r="M120" s="232"/>
      <c r="N120" s="232"/>
      <c r="O120" s="232"/>
      <c r="P120" s="232"/>
      <c r="Q120" s="232"/>
      <c r="R120" s="232"/>
    </row>
    <row r="121" spans="2:18" ht="18.75">
      <c r="B121" s="336"/>
      <c r="C121" s="247" t="s">
        <v>98</v>
      </c>
      <c r="D121" s="248">
        <f>0.38*LN(D128)-0.54</f>
        <v>-0.174201106038745</v>
      </c>
      <c r="E121" s="232"/>
      <c r="F121" s="232"/>
      <c r="G121" s="232"/>
      <c r="H121" s="232"/>
      <c r="I121" s="232"/>
      <c r="J121" s="232"/>
      <c r="K121" s="232"/>
      <c r="L121" s="232"/>
      <c r="M121" s="232"/>
      <c r="N121" s="232"/>
      <c r="O121" s="232"/>
      <c r="P121" s="232"/>
      <c r="Q121" s="232"/>
      <c r="R121" s="232"/>
    </row>
    <row r="122" spans="2:18" ht="20.25">
      <c r="B122" s="336"/>
      <c r="C122" s="249" t="s">
        <v>99</v>
      </c>
      <c r="D122" s="250">
        <f>1.04-EXP(D121)</f>
        <v>0.1998720741308333</v>
      </c>
      <c r="E122" s="232"/>
      <c r="F122" s="232"/>
      <c r="G122" s="232"/>
      <c r="H122" s="232"/>
      <c r="I122" s="232"/>
      <c r="J122" s="232"/>
      <c r="K122" s="232"/>
      <c r="L122" s="232"/>
      <c r="M122" s="232"/>
      <c r="N122" s="232"/>
      <c r="O122" s="232"/>
      <c r="P122" s="232"/>
      <c r="Q122" s="232"/>
      <c r="R122" s="232"/>
    </row>
    <row r="123" spans="2:18" ht="18.75">
      <c r="B123" s="336"/>
      <c r="C123" s="249" t="s">
        <v>100</v>
      </c>
      <c r="D123" s="251">
        <f>((D112-D111)/2)-((2*D114)*D122)</f>
        <v>1.8473426229170713</v>
      </c>
      <c r="E123" s="232"/>
      <c r="F123" s="232"/>
      <c r="G123" s="232"/>
      <c r="H123" s="232"/>
      <c r="I123" s="232"/>
      <c r="J123" s="232"/>
      <c r="K123" s="232"/>
      <c r="L123" s="232"/>
      <c r="M123" s="232"/>
      <c r="N123" s="232"/>
      <c r="O123" s="232"/>
      <c r="P123" s="232"/>
      <c r="Q123" s="232"/>
      <c r="R123" s="232"/>
    </row>
    <row r="124" spans="2:18" ht="20.25">
      <c r="B124" s="336"/>
      <c r="C124" s="249" t="s">
        <v>101</v>
      </c>
      <c r="D124" s="251">
        <f>D110+D123</f>
        <v>10001.847342622917</v>
      </c>
      <c r="E124" s="232"/>
      <c r="F124" s="232"/>
      <c r="G124" s="232"/>
      <c r="H124" s="232"/>
      <c r="I124" s="232"/>
      <c r="J124" s="232"/>
      <c r="K124" s="232"/>
      <c r="L124" s="232"/>
      <c r="M124" s="232"/>
      <c r="N124" s="232"/>
      <c r="O124" s="232"/>
      <c r="P124" s="232"/>
      <c r="Q124" s="232"/>
      <c r="R124" s="232"/>
    </row>
    <row r="125" spans="2:18" ht="20.25">
      <c r="B125" s="336"/>
      <c r="C125" s="249" t="s">
        <v>102</v>
      </c>
      <c r="D125" s="251">
        <f>D110-D123</f>
        <v>9998.1526573770825</v>
      </c>
      <c r="E125" s="232"/>
      <c r="F125" s="232"/>
      <c r="G125" s="232"/>
      <c r="H125" s="232"/>
      <c r="I125" s="232"/>
      <c r="J125" s="232"/>
      <c r="K125" s="232"/>
      <c r="L125" s="232"/>
      <c r="M125" s="232"/>
      <c r="N125" s="232"/>
      <c r="O125" s="232"/>
      <c r="P125" s="232"/>
      <c r="Q125" s="232"/>
      <c r="R125" s="232"/>
    </row>
    <row r="126" spans="2:18" ht="20.25">
      <c r="B126" s="336"/>
      <c r="C126" s="249" t="s">
        <v>103</v>
      </c>
      <c r="D126" s="252" t="str">
        <f>IF(D113&lt;D124,"PASS","FAIL")</f>
        <v>PASS</v>
      </c>
      <c r="E126" s="232"/>
      <c r="F126" s="232"/>
      <c r="G126" s="232"/>
      <c r="H126" s="232"/>
      <c r="I126" s="232"/>
      <c r="J126" s="232"/>
      <c r="K126" s="232"/>
      <c r="L126" s="232"/>
      <c r="M126" s="232"/>
      <c r="N126" s="232"/>
      <c r="O126" s="232"/>
      <c r="P126" s="232"/>
      <c r="Q126" s="232"/>
      <c r="R126" s="232"/>
    </row>
    <row r="127" spans="2:18" ht="20.25">
      <c r="B127" s="336"/>
      <c r="C127" s="249" t="s">
        <v>104</v>
      </c>
      <c r="D127" s="252" t="str">
        <f>IF(D113&gt;D125,"PASS","FAIL")</f>
        <v>PASS</v>
      </c>
      <c r="E127" s="232"/>
      <c r="F127" s="232"/>
      <c r="G127" s="232"/>
      <c r="H127" s="232"/>
      <c r="I127" s="232"/>
      <c r="J127" s="232"/>
      <c r="K127" s="232"/>
      <c r="L127" s="232"/>
      <c r="M127" s="232"/>
      <c r="N127" s="232"/>
      <c r="O127" s="232"/>
      <c r="P127" s="232"/>
      <c r="Q127" s="232"/>
      <c r="R127" s="232"/>
    </row>
    <row r="128" spans="2:18" ht="19.5" thickBot="1">
      <c r="B128" s="337"/>
      <c r="C128" s="253" t="s">
        <v>105</v>
      </c>
      <c r="D128" s="254">
        <f>IF(D120&lt;0.6,D120,IF(D120&gt;4.5,4.5,D120))</f>
        <v>2.6185707883904747</v>
      </c>
      <c r="E128" s="232"/>
      <c r="F128" s="232"/>
      <c r="G128" s="232"/>
      <c r="H128" s="232"/>
      <c r="I128" s="232"/>
      <c r="J128" s="232"/>
      <c r="K128" s="232"/>
      <c r="L128" s="232"/>
      <c r="M128" s="232"/>
      <c r="N128" s="232"/>
      <c r="O128" s="232"/>
      <c r="P128" s="232"/>
      <c r="Q128" s="232"/>
      <c r="R128" s="232"/>
    </row>
    <row r="129" spans="2:18">
      <c r="B129" s="232"/>
      <c r="C129" s="232"/>
      <c r="D129" s="232"/>
      <c r="E129" s="232"/>
      <c r="F129" s="232"/>
      <c r="G129" s="232"/>
      <c r="H129" s="232"/>
      <c r="I129" s="232"/>
      <c r="J129" s="232"/>
      <c r="K129" s="232"/>
      <c r="L129" s="232"/>
      <c r="M129" s="232"/>
      <c r="N129" s="232"/>
      <c r="O129" s="232"/>
      <c r="P129" s="232"/>
      <c r="Q129" s="232"/>
      <c r="R129" s="232"/>
    </row>
    <row r="130" spans="2:18" ht="13.5" thickBot="1">
      <c r="B130" s="1"/>
      <c r="C130" s="1"/>
      <c r="D130" s="1"/>
      <c r="E130" s="1"/>
      <c r="F130" s="1"/>
      <c r="G130" s="1"/>
      <c r="H130" s="1"/>
      <c r="I130" s="1"/>
      <c r="J130" s="1"/>
      <c r="K130" s="1"/>
      <c r="L130" s="1"/>
      <c r="M130" s="1"/>
      <c r="N130" s="1"/>
      <c r="O130" s="1"/>
      <c r="P130" s="1"/>
      <c r="Q130" s="1"/>
      <c r="R130" s="1"/>
    </row>
    <row r="131" spans="2:18" ht="12.75" customHeight="1">
      <c r="B131" s="338" t="s">
        <v>106</v>
      </c>
      <c r="C131" s="339"/>
      <c r="D131" s="339"/>
      <c r="E131" s="339"/>
      <c r="F131" s="339"/>
      <c r="G131" s="339"/>
      <c r="H131" s="339"/>
      <c r="I131" s="339"/>
      <c r="J131" s="339"/>
      <c r="K131" s="339"/>
      <c r="L131" s="339"/>
      <c r="M131" s="339"/>
      <c r="N131" s="339"/>
      <c r="O131" s="339"/>
      <c r="P131" s="339"/>
      <c r="Q131" s="339"/>
      <c r="R131" s="340"/>
    </row>
    <row r="132" spans="2:18" ht="13.5" customHeight="1" thickBot="1">
      <c r="B132" s="341"/>
      <c r="C132" s="342"/>
      <c r="D132" s="342"/>
      <c r="E132" s="342"/>
      <c r="F132" s="342"/>
      <c r="G132" s="342"/>
      <c r="H132" s="342"/>
      <c r="I132" s="342"/>
      <c r="J132" s="342"/>
      <c r="K132" s="342"/>
      <c r="L132" s="342"/>
      <c r="M132" s="342"/>
      <c r="N132" s="342"/>
      <c r="O132" s="342"/>
      <c r="P132" s="342"/>
      <c r="Q132" s="342"/>
      <c r="R132" s="343"/>
    </row>
    <row r="133" spans="2:18">
      <c r="B133" s="143"/>
      <c r="R133" s="40"/>
    </row>
    <row r="134" spans="2:18" ht="13.5" thickBot="1">
      <c r="B134" s="143"/>
      <c r="R134" s="40"/>
    </row>
    <row r="135" spans="2:18">
      <c r="B135" s="319" t="s">
        <v>107</v>
      </c>
      <c r="C135" s="320"/>
      <c r="D135" s="255">
        <f>100*D141*(SUMIF(C144:C244,"&lt;"&amp;D22,D144:D1149))</f>
        <v>0</v>
      </c>
      <c r="F135" s="59"/>
      <c r="G135" s="256"/>
      <c r="H135" s="256"/>
      <c r="I135" s="257" t="s">
        <v>108</v>
      </c>
      <c r="J135" s="256"/>
      <c r="K135" s="4"/>
      <c r="L135" s="115"/>
      <c r="R135" s="40"/>
    </row>
    <row r="136" spans="2:18">
      <c r="B136" s="319" t="s">
        <v>109</v>
      </c>
      <c r="C136" s="320"/>
      <c r="D136" s="255">
        <f>100*D141*(SUMIF(C145:C245,"&gt;"&amp;D23,D145:D1149))</f>
        <v>0</v>
      </c>
      <c r="F136" s="258" t="s">
        <v>17</v>
      </c>
      <c r="G136" s="259" t="s">
        <v>45</v>
      </c>
      <c r="H136" s="259" t="s">
        <v>46</v>
      </c>
      <c r="I136" s="259" t="s">
        <v>110</v>
      </c>
      <c r="J136" s="32"/>
      <c r="K136" s="2" t="s">
        <v>111</v>
      </c>
      <c r="L136" s="40" t="s">
        <v>112</v>
      </c>
      <c r="R136" s="40"/>
    </row>
    <row r="137" spans="2:18">
      <c r="B137" s="143"/>
      <c r="F137" s="31">
        <f>D21</f>
        <v>10000</v>
      </c>
      <c r="G137" s="32">
        <f>D22</f>
        <v>9998</v>
      </c>
      <c r="H137" s="32">
        <f>D23</f>
        <v>10002</v>
      </c>
      <c r="I137" s="32">
        <f>D24</f>
        <v>10000</v>
      </c>
      <c r="J137" s="32">
        <v>0</v>
      </c>
      <c r="K137" s="2">
        <f>$D$124</f>
        <v>10001.847342622917</v>
      </c>
      <c r="L137" s="40">
        <f>$D$125</f>
        <v>9998.1526573770825</v>
      </c>
      <c r="R137" s="40"/>
    </row>
    <row r="138" spans="2:18" ht="15.75" thickBot="1">
      <c r="B138" s="319"/>
      <c r="C138" s="320"/>
      <c r="D138" s="260"/>
      <c r="F138" s="55">
        <f>D21</f>
        <v>10000</v>
      </c>
      <c r="G138" s="65">
        <f>D22</f>
        <v>9998</v>
      </c>
      <c r="H138" s="65">
        <f>D23</f>
        <v>10002</v>
      </c>
      <c r="I138" s="65">
        <f>D24</f>
        <v>10000</v>
      </c>
      <c r="J138" s="65">
        <f>MAX(D145:D1144)</f>
        <v>1.0446586017130735</v>
      </c>
      <c r="K138" s="72">
        <f>$D$124</f>
        <v>10001.847342622917</v>
      </c>
      <c r="L138" s="73">
        <f>$D$125</f>
        <v>9998.1526573770825</v>
      </c>
      <c r="R138" s="40"/>
    </row>
    <row r="139" spans="2:18" ht="15.75" thickBot="1">
      <c r="B139" s="319"/>
      <c r="C139" s="320"/>
      <c r="D139" s="260"/>
      <c r="R139" s="40"/>
    </row>
    <row r="140" spans="2:18" ht="15" customHeight="1">
      <c r="B140" s="143"/>
      <c r="F140" s="321" t="s">
        <v>113</v>
      </c>
      <c r="G140" s="322"/>
      <c r="H140" s="322"/>
      <c r="I140" s="322"/>
      <c r="J140" s="261"/>
      <c r="K140" s="261"/>
      <c r="L140" s="262"/>
      <c r="R140" s="40"/>
    </row>
    <row r="141" spans="2:18">
      <c r="B141" s="143"/>
      <c r="C141" s="263" t="s">
        <v>114</v>
      </c>
      <c r="D141" s="263">
        <f>8*D26/1000</f>
        <v>3.0551016743439897E-3</v>
      </c>
      <c r="F141" s="264"/>
      <c r="G141" s="265"/>
      <c r="H141" s="265"/>
      <c r="I141" s="265"/>
      <c r="J141" s="265"/>
      <c r="K141" s="265"/>
      <c r="L141" s="266"/>
      <c r="O141" s="267" t="s">
        <v>115</v>
      </c>
      <c r="P141" s="268">
        <f>D12</f>
        <v>2.2749999999999992E-2</v>
      </c>
      <c r="Q141" s="269"/>
      <c r="R141" s="40"/>
    </row>
    <row r="142" spans="2:18">
      <c r="B142" s="143"/>
      <c r="F142" s="270" t="s">
        <v>116</v>
      </c>
      <c r="G142" s="271" t="s">
        <v>117</v>
      </c>
      <c r="H142" s="271"/>
      <c r="I142" s="271"/>
      <c r="J142" s="271"/>
      <c r="K142" s="271"/>
      <c r="L142" s="272"/>
      <c r="O142" s="273" t="s">
        <v>118</v>
      </c>
      <c r="P142" s="274">
        <f>B26</f>
        <v>0.97724999999999995</v>
      </c>
      <c r="R142" s="40"/>
    </row>
    <row r="143" spans="2:18">
      <c r="B143" s="143"/>
      <c r="C143" s="323" t="s">
        <v>119</v>
      </c>
      <c r="D143" s="323"/>
      <c r="F143" s="270" t="s">
        <v>120</v>
      </c>
      <c r="G143" s="271" t="s">
        <v>121</v>
      </c>
      <c r="H143" s="271"/>
      <c r="I143" s="271"/>
      <c r="J143" s="271"/>
      <c r="K143" s="271"/>
      <c r="L143" s="272"/>
      <c r="O143" s="273" t="s">
        <v>17</v>
      </c>
      <c r="P143" s="275">
        <f>D4</f>
        <v>10000</v>
      </c>
      <c r="R143" s="40"/>
    </row>
    <row r="144" spans="2:18">
      <c r="B144" s="143"/>
      <c r="C144" s="32" t="s">
        <v>122</v>
      </c>
      <c r="D144" s="32" t="s">
        <v>123</v>
      </c>
      <c r="F144" s="270" t="s">
        <v>124</v>
      </c>
      <c r="G144" s="271" t="s">
        <v>125</v>
      </c>
      <c r="H144" s="271"/>
      <c r="I144" s="271"/>
      <c r="J144" s="271"/>
      <c r="K144" s="271"/>
      <c r="L144" s="272"/>
      <c r="O144" s="273" t="s">
        <v>126</v>
      </c>
      <c r="P144" s="275">
        <f>B23</f>
        <v>2</v>
      </c>
      <c r="R144" s="40"/>
    </row>
    <row r="145" spans="2:18">
      <c r="B145" s="143"/>
      <c r="C145" s="32">
        <f>D24-(4*D26)</f>
        <v>9998.4724491628276</v>
      </c>
      <c r="D145" s="32">
        <f t="shared" ref="D145:D208" si="19">EXP(-((C145-$D$24)^2)/(2*$D$26^2))/(SQRT(2*PI())*$D$26)</f>
        <v>3.5044391979020112E-4</v>
      </c>
      <c r="F145" s="276"/>
      <c r="G145" s="271"/>
      <c r="H145" s="271"/>
      <c r="I145" s="271"/>
      <c r="J145" s="271"/>
      <c r="K145" s="271"/>
      <c r="L145" s="272"/>
      <c r="O145" s="273" t="s">
        <v>127</v>
      </c>
      <c r="P145" s="275">
        <f>D23</f>
        <v>10002</v>
      </c>
      <c r="R145" s="40"/>
    </row>
    <row r="146" spans="2:18" ht="13.5" thickBot="1">
      <c r="B146" s="143"/>
      <c r="C146" s="32">
        <f t="shared" ref="C146:C209" si="20">C145+$D$141</f>
        <v>9998.4755042645011</v>
      </c>
      <c r="D146" s="32">
        <f t="shared" si="19"/>
        <v>3.6182790312960171E-4</v>
      </c>
      <c r="F146" s="277"/>
      <c r="G146" s="278"/>
      <c r="H146" s="278"/>
      <c r="I146" s="278"/>
      <c r="J146" s="278"/>
      <c r="K146" s="278"/>
      <c r="L146" s="279"/>
      <c r="O146" s="280" t="s">
        <v>128</v>
      </c>
      <c r="P146" s="281">
        <f>D22</f>
        <v>9998</v>
      </c>
      <c r="R146" s="40"/>
    </row>
    <row r="147" spans="2:18" ht="13.5" thickBot="1">
      <c r="B147" s="143"/>
      <c r="C147" s="32">
        <f t="shared" si="20"/>
        <v>9998.4785593661745</v>
      </c>
      <c r="D147" s="32">
        <f t="shared" si="19"/>
        <v>3.7355778061734925E-4</v>
      </c>
      <c r="R147" s="40"/>
    </row>
    <row r="148" spans="2:18" ht="12.75" customHeight="1">
      <c r="B148" s="143"/>
      <c r="C148" s="32">
        <f t="shared" si="20"/>
        <v>9998.481614467848</v>
      </c>
      <c r="D148" s="32">
        <f t="shared" si="19"/>
        <v>3.8564323987190751E-4</v>
      </c>
      <c r="F148" s="324" t="str">
        <f>_xlfn.CONCAT("Table for ",100-(2*(100*D12))," % Confidence Interval ",(2*$P$141*100)," % Total Risk")</f>
        <v>Table for 95.45 % Confidence Interval 4.55 % Total Risk</v>
      </c>
      <c r="G148" s="325"/>
      <c r="H148" s="325"/>
      <c r="I148" s="325"/>
      <c r="J148" s="325"/>
      <c r="K148" s="325"/>
      <c r="L148" s="326"/>
      <c r="R148" s="40"/>
    </row>
    <row r="149" spans="2:18" ht="13.5" customHeight="1">
      <c r="B149" s="143"/>
      <c r="C149" s="32">
        <f t="shared" si="20"/>
        <v>9998.4846695695214</v>
      </c>
      <c r="D149" s="32">
        <f t="shared" si="19"/>
        <v>3.9809421287484859E-4</v>
      </c>
      <c r="F149" s="327"/>
      <c r="G149" s="328"/>
      <c r="H149" s="328"/>
      <c r="I149" s="328"/>
      <c r="J149" s="328"/>
      <c r="K149" s="328"/>
      <c r="L149" s="329"/>
      <c r="R149" s="40"/>
    </row>
    <row r="150" spans="2:18" ht="15" customHeight="1">
      <c r="B150" s="143"/>
      <c r="C150" s="32">
        <f t="shared" si="20"/>
        <v>9998.4877246711949</v>
      </c>
      <c r="D150" s="32">
        <f t="shared" si="19"/>
        <v>4.1092088129302304E-4</v>
      </c>
      <c r="F150" s="311" t="s">
        <v>47</v>
      </c>
      <c r="G150" s="313" t="s">
        <v>129</v>
      </c>
      <c r="H150" s="315" t="s">
        <v>36</v>
      </c>
      <c r="I150" s="282" t="s">
        <v>130</v>
      </c>
      <c r="J150" s="282" t="s">
        <v>131</v>
      </c>
      <c r="K150" s="282" t="s">
        <v>132</v>
      </c>
      <c r="L150" s="283" t="s">
        <v>133</v>
      </c>
      <c r="R150" s="40"/>
    </row>
    <row r="151" spans="2:18" ht="13.5" thickBot="1">
      <c r="B151" s="143"/>
      <c r="C151" s="32">
        <f t="shared" si="20"/>
        <v>9998.4907797728683</v>
      </c>
      <c r="D151" s="32">
        <f t="shared" si="19"/>
        <v>4.241336818915462E-4</v>
      </c>
      <c r="F151" s="312"/>
      <c r="G151" s="314"/>
      <c r="H151" s="316"/>
      <c r="I151" s="284" t="s">
        <v>134</v>
      </c>
      <c r="J151" s="284" t="s">
        <v>135</v>
      </c>
      <c r="K151" s="284" t="s">
        <v>45</v>
      </c>
      <c r="L151" s="285" t="s">
        <v>46</v>
      </c>
      <c r="R151" s="40"/>
    </row>
    <row r="152" spans="2:18" ht="21" thickBot="1">
      <c r="B152" s="143"/>
      <c r="C152" s="32">
        <f t="shared" si="20"/>
        <v>9998.4938348745418</v>
      </c>
      <c r="D152" s="32">
        <f t="shared" si="19"/>
        <v>4.3774331203844493E-4</v>
      </c>
      <c r="F152" s="286">
        <f t="shared" ref="F152:F166" si="21">$B$23/H152/2</f>
        <v>1</v>
      </c>
      <c r="G152" s="287">
        <f>F152/$D$4</f>
        <v>1E-4</v>
      </c>
      <c r="H152" s="288">
        <v>1</v>
      </c>
      <c r="I152" s="289" t="str">
        <f>IF((_xlfn.NORM.INV((1-$P$142),$P$145,($P$144/H152/2))-$P$143)/($P$145-$P$143)&lt;0, "None",(_xlfn.NORM.INV((1-$P$142),$P$145,($P$144/H152/2))-$P$143)/($P$145-$P$143))</f>
        <v>None</v>
      </c>
      <c r="J152" s="290" t="str">
        <f>IFERROR(I152*$P$144, "None")</f>
        <v>None</v>
      </c>
      <c r="K152" s="290">
        <f t="shared" ref="K152:K166" si="22">IF(I152="No Solution","",_xlfn.NORM.INV($P$142,$P$143-$P$144,F152))</f>
        <v>10000.0000024439</v>
      </c>
      <c r="L152" s="291">
        <f t="shared" ref="L152:L166" si="23">IF(K152="","",_xlfn.NORM.INV(1-$P$142,$P$145,F152))</f>
        <v>9999.9999975561004</v>
      </c>
      <c r="R152" s="40"/>
    </row>
    <row r="153" spans="2:18" ht="21" thickBot="1">
      <c r="B153" s="143"/>
      <c r="C153" s="32">
        <f t="shared" si="20"/>
        <v>9998.4968899762152</v>
      </c>
      <c r="D153" s="32">
        <f t="shared" si="19"/>
        <v>4.5176073530174055E-4</v>
      </c>
      <c r="F153" s="292">
        <f t="shared" si="21"/>
        <v>0.8</v>
      </c>
      <c r="G153" s="287">
        <f t="shared" ref="G153:G166" si="24">F153/$D$4</f>
        <v>8.0000000000000007E-5</v>
      </c>
      <c r="H153" s="293">
        <v>1.25</v>
      </c>
      <c r="I153" s="289">
        <f t="shared" ref="I153:I166" si="25">IF((_xlfn.NORM.INV((1-$P$142),$P$145,($P$144/H153/2))-$P$143)/($P$145-$P$143)&lt;0, "None",(_xlfn.NORM.INV((1-$P$142),$P$145,($P$144/H153/2))-$P$143)/($P$145-$P$143))</f>
        <v>0.19999902244035184</v>
      </c>
      <c r="J153" s="290">
        <f t="shared" ref="J153:J166" si="26">IFERROR(I153*$P$144, "None")</f>
        <v>0.39999804488070367</v>
      </c>
      <c r="K153" s="294">
        <f t="shared" si="22"/>
        <v>9999.6000019551193</v>
      </c>
      <c r="L153" s="295">
        <f t="shared" si="23"/>
        <v>10000.399998044881</v>
      </c>
      <c r="R153" s="40"/>
    </row>
    <row r="154" spans="2:18" ht="21" thickBot="1">
      <c r="B154" s="143"/>
      <c r="C154" s="32">
        <f t="shared" si="20"/>
        <v>9998.4999450778887</v>
      </c>
      <c r="D154" s="32">
        <f t="shared" si="19"/>
        <v>4.6619718713978008E-4</v>
      </c>
      <c r="F154" s="286">
        <f t="shared" si="21"/>
        <v>0.66666666666666663</v>
      </c>
      <c r="G154" s="287">
        <f t="shared" si="24"/>
        <v>6.6666666666666656E-5</v>
      </c>
      <c r="H154" s="288">
        <v>1.5</v>
      </c>
      <c r="I154" s="289">
        <f t="shared" si="25"/>
        <v>0.33333251870044478</v>
      </c>
      <c r="J154" s="290">
        <f t="shared" si="26"/>
        <v>0.66666503740088956</v>
      </c>
      <c r="K154" s="290">
        <f t="shared" si="22"/>
        <v>9999.3333349625991</v>
      </c>
      <c r="L154" s="291">
        <f t="shared" si="23"/>
        <v>10000.666665037401</v>
      </c>
      <c r="R154" s="40"/>
    </row>
    <row r="155" spans="2:18" ht="21" thickBot="1">
      <c r="B155" s="143"/>
      <c r="C155" s="32">
        <f t="shared" si="20"/>
        <v>9998.5030001795622</v>
      </c>
      <c r="D155" s="32">
        <f t="shared" si="19"/>
        <v>4.8106418068557893E-4</v>
      </c>
      <c r="F155" s="296">
        <f t="shared" si="21"/>
        <v>0.5</v>
      </c>
      <c r="G155" s="287">
        <f t="shared" si="24"/>
        <v>5.0000000000000002E-5</v>
      </c>
      <c r="H155" s="293">
        <v>2</v>
      </c>
      <c r="I155" s="289">
        <f t="shared" si="25"/>
        <v>0.49999938902510621</v>
      </c>
      <c r="J155" s="290">
        <f t="shared" si="26"/>
        <v>0.99999877805021242</v>
      </c>
      <c r="K155" s="294">
        <f t="shared" si="22"/>
        <v>9999.0000012219498</v>
      </c>
      <c r="L155" s="295">
        <f t="shared" si="23"/>
        <v>10000.99999877805</v>
      </c>
      <c r="R155" s="40"/>
    </row>
    <row r="156" spans="2:18" ht="21" thickBot="1">
      <c r="B156" s="143"/>
      <c r="C156" s="32">
        <f t="shared" si="20"/>
        <v>9998.5060552812356</v>
      </c>
      <c r="D156" s="32">
        <f t="shared" si="19"/>
        <v>4.9637351262592786E-4</v>
      </c>
      <c r="F156" s="286">
        <f t="shared" si="21"/>
        <v>0.4</v>
      </c>
      <c r="G156" s="287">
        <f t="shared" si="24"/>
        <v>4.0000000000000003E-5</v>
      </c>
      <c r="H156" s="288">
        <v>2.5</v>
      </c>
      <c r="I156" s="289">
        <f t="shared" si="25"/>
        <v>0.59999951121972117</v>
      </c>
      <c r="J156" s="290">
        <f t="shared" si="26"/>
        <v>1.1999990224394423</v>
      </c>
      <c r="K156" s="290">
        <f t="shared" si="22"/>
        <v>9998.8000009775606</v>
      </c>
      <c r="L156" s="291">
        <f t="shared" si="23"/>
        <v>10001.199999022439</v>
      </c>
      <c r="R156" s="40"/>
    </row>
    <row r="157" spans="2:18" ht="21" thickBot="1">
      <c r="B157" s="143"/>
      <c r="C157" s="32">
        <f t="shared" si="20"/>
        <v>9998.5091103829091</v>
      </c>
      <c r="D157" s="32">
        <f t="shared" si="19"/>
        <v>5.1213726917599992E-4</v>
      </c>
      <c r="F157" s="296">
        <f t="shared" si="21"/>
        <v>0.33333333333333331</v>
      </c>
      <c r="G157" s="287">
        <f t="shared" si="24"/>
        <v>3.3333333333333328E-5</v>
      </c>
      <c r="H157" s="293">
        <v>3</v>
      </c>
      <c r="I157" s="289">
        <f t="shared" si="25"/>
        <v>0.66666625934976764</v>
      </c>
      <c r="J157" s="290">
        <f t="shared" si="26"/>
        <v>1.3333325186995353</v>
      </c>
      <c r="K157" s="294">
        <f t="shared" si="22"/>
        <v>9998.6666674813005</v>
      </c>
      <c r="L157" s="295">
        <f t="shared" si="23"/>
        <v>10001.3333325187</v>
      </c>
      <c r="R157" s="40"/>
    </row>
    <row r="158" spans="2:18" ht="21" thickBot="1">
      <c r="B158" s="143"/>
      <c r="C158" s="32">
        <f t="shared" si="20"/>
        <v>9998.5121654845825</v>
      </c>
      <c r="D158" s="32">
        <f t="shared" si="19"/>
        <v>5.2836783215017534E-4</v>
      </c>
      <c r="F158" s="286">
        <f t="shared" si="21"/>
        <v>0.2857142857142857</v>
      </c>
      <c r="G158" s="287">
        <f t="shared" si="24"/>
        <v>2.8571428571428571E-5</v>
      </c>
      <c r="H158" s="288">
        <v>3.5</v>
      </c>
      <c r="I158" s="289">
        <f t="shared" si="25"/>
        <v>0.71428536515759333</v>
      </c>
      <c r="J158" s="290">
        <f t="shared" si="26"/>
        <v>1.4285707303151867</v>
      </c>
      <c r="K158" s="290">
        <f t="shared" si="22"/>
        <v>9998.5714292696848</v>
      </c>
      <c r="L158" s="291">
        <f t="shared" si="23"/>
        <v>10001.428570730315</v>
      </c>
      <c r="R158" s="40"/>
    </row>
    <row r="159" spans="2:18" ht="21" thickBot="1">
      <c r="B159" s="143"/>
      <c r="C159" s="32">
        <f t="shared" si="20"/>
        <v>9998.515220586256</v>
      </c>
      <c r="D159" s="32">
        <f t="shared" si="19"/>
        <v>5.4507788512977442E-4</v>
      </c>
      <c r="F159" s="297">
        <f t="shared" si="21"/>
        <v>0.25</v>
      </c>
      <c r="G159" s="287">
        <f t="shared" si="24"/>
        <v>2.5000000000000001E-5</v>
      </c>
      <c r="H159" s="298">
        <v>4</v>
      </c>
      <c r="I159" s="289">
        <f t="shared" si="25"/>
        <v>0.74999969451255311</v>
      </c>
      <c r="J159" s="290">
        <f t="shared" si="26"/>
        <v>1.4999993890251062</v>
      </c>
      <c r="K159" s="290">
        <f t="shared" si="22"/>
        <v>9998.5000006109749</v>
      </c>
      <c r="L159" s="291">
        <f t="shared" si="23"/>
        <v>10001.499999389025</v>
      </c>
      <c r="R159" s="40"/>
    </row>
    <row r="160" spans="2:18" ht="21" thickBot="1">
      <c r="B160" s="143"/>
      <c r="C160" s="32">
        <f t="shared" si="20"/>
        <v>9998.5182756879294</v>
      </c>
      <c r="D160" s="32">
        <f t="shared" si="19"/>
        <v>5.6228041972837442E-4</v>
      </c>
      <c r="F160" s="286">
        <f t="shared" si="21"/>
        <v>0.22222222222222221</v>
      </c>
      <c r="G160" s="287">
        <f t="shared" si="24"/>
        <v>2.222222222222222E-5</v>
      </c>
      <c r="H160" s="288">
        <v>4.5</v>
      </c>
      <c r="I160" s="289">
        <f t="shared" si="25"/>
        <v>0.77777750623317843</v>
      </c>
      <c r="J160" s="290">
        <f t="shared" si="26"/>
        <v>1.5555550124663569</v>
      </c>
      <c r="K160" s="290">
        <f t="shared" si="22"/>
        <v>9998.4444449875336</v>
      </c>
      <c r="L160" s="291">
        <f t="shared" si="23"/>
        <v>10001.555555012466</v>
      </c>
      <c r="R160" s="40"/>
    </row>
    <row r="161" spans="2:18" ht="21" thickBot="1">
      <c r="B161" s="143"/>
      <c r="C161" s="32">
        <f t="shared" si="20"/>
        <v>9998.5213307896029</v>
      </c>
      <c r="D161" s="32">
        <f t="shared" si="19"/>
        <v>5.7998874195535374E-4</v>
      </c>
      <c r="F161" s="296">
        <f t="shared" si="21"/>
        <v>0.2</v>
      </c>
      <c r="G161" s="287">
        <f t="shared" si="24"/>
        <v>2.0000000000000002E-5</v>
      </c>
      <c r="H161" s="293">
        <v>5</v>
      </c>
      <c r="I161" s="289">
        <f t="shared" si="25"/>
        <v>0.79999975560986059</v>
      </c>
      <c r="J161" s="290">
        <f t="shared" si="26"/>
        <v>1.5999995112197212</v>
      </c>
      <c r="K161" s="294">
        <f t="shared" si="22"/>
        <v>9998.4000004887803</v>
      </c>
      <c r="L161" s="295">
        <f t="shared" si="23"/>
        <v>10001.59999951122</v>
      </c>
      <c r="R161" s="40"/>
    </row>
    <row r="162" spans="2:18" ht="21" thickBot="1">
      <c r="B162" s="143"/>
      <c r="C162" s="32">
        <f t="shared" si="20"/>
        <v>9998.5243858912763</v>
      </c>
      <c r="D162" s="32">
        <f t="shared" si="19"/>
        <v>5.9821647867829432E-4</v>
      </c>
      <c r="F162" s="286">
        <f t="shared" si="21"/>
        <v>0.1</v>
      </c>
      <c r="G162" s="287">
        <f t="shared" si="24"/>
        <v>1.0000000000000001E-5</v>
      </c>
      <c r="H162" s="288">
        <v>10</v>
      </c>
      <c r="I162" s="289">
        <f t="shared" si="25"/>
        <v>0.89999987780538504</v>
      </c>
      <c r="J162" s="290">
        <f t="shared" si="26"/>
        <v>1.7999997556107701</v>
      </c>
      <c r="K162" s="290">
        <f t="shared" si="22"/>
        <v>9998.2000002443892</v>
      </c>
      <c r="L162" s="291">
        <f t="shared" si="23"/>
        <v>10001.799999755611</v>
      </c>
      <c r="R162" s="40"/>
    </row>
    <row r="163" spans="2:18" ht="21" thickBot="1">
      <c r="B163" s="143"/>
      <c r="C163" s="32">
        <f t="shared" si="20"/>
        <v>9998.5274409929498</v>
      </c>
      <c r="D163" s="32">
        <f t="shared" si="19"/>
        <v>6.169775841848357E-4</v>
      </c>
      <c r="F163" s="292">
        <f t="shared" si="21"/>
        <v>6.6666666666666666E-2</v>
      </c>
      <c r="G163" s="287">
        <f t="shared" si="24"/>
        <v>6.6666666666666666E-6</v>
      </c>
      <c r="H163" s="293">
        <v>15</v>
      </c>
      <c r="I163" s="289">
        <f t="shared" si="25"/>
        <v>0.93333325186995353</v>
      </c>
      <c r="J163" s="290">
        <f t="shared" si="26"/>
        <v>1.8666665037399071</v>
      </c>
      <c r="K163" s="294">
        <f t="shared" si="22"/>
        <v>9998.1333334962601</v>
      </c>
      <c r="L163" s="295">
        <f t="shared" si="23"/>
        <v>10001.86666650374</v>
      </c>
      <c r="R163" s="40"/>
    </row>
    <row r="164" spans="2:18" ht="21" thickBot="1">
      <c r="B164" s="143"/>
      <c r="C164" s="32">
        <f t="shared" si="20"/>
        <v>9998.5304960946232</v>
      </c>
      <c r="D164" s="32">
        <f t="shared" si="19"/>
        <v>6.3628634684455797E-4</v>
      </c>
      <c r="F164" s="286">
        <f t="shared" si="21"/>
        <v>0.05</v>
      </c>
      <c r="G164" s="287">
        <f t="shared" si="24"/>
        <v>5.0000000000000004E-6</v>
      </c>
      <c r="H164" s="288">
        <v>20</v>
      </c>
      <c r="I164" s="289">
        <f t="shared" si="25"/>
        <v>0.94999993890269252</v>
      </c>
      <c r="J164" s="290">
        <f t="shared" si="26"/>
        <v>1.899999877805385</v>
      </c>
      <c r="K164" s="290">
        <f t="shared" si="22"/>
        <v>9998.1000001221946</v>
      </c>
      <c r="L164" s="291">
        <f t="shared" si="23"/>
        <v>10001.899999877805</v>
      </c>
      <c r="R164" s="40"/>
    </row>
    <row r="165" spans="2:18" ht="21" thickBot="1">
      <c r="B165" s="143"/>
      <c r="C165" s="32">
        <f t="shared" si="20"/>
        <v>9998.5335511962967</v>
      </c>
      <c r="D165" s="32">
        <f t="shared" si="19"/>
        <v>6.5615739587143816E-4</v>
      </c>
      <c r="F165" s="292">
        <f t="shared" si="21"/>
        <v>0.02</v>
      </c>
      <c r="G165" s="287">
        <f t="shared" si="24"/>
        <v>1.9999999999999999E-6</v>
      </c>
      <c r="H165" s="293">
        <v>50</v>
      </c>
      <c r="I165" s="289">
        <f t="shared" si="25"/>
        <v>0.97999997556144081</v>
      </c>
      <c r="J165" s="290">
        <f t="shared" si="26"/>
        <v>1.9599999511228816</v>
      </c>
      <c r="K165" s="294">
        <f t="shared" si="22"/>
        <v>9998.0400000488771</v>
      </c>
      <c r="L165" s="295">
        <f t="shared" si="23"/>
        <v>10001.959999951123</v>
      </c>
      <c r="R165" s="40"/>
    </row>
    <row r="166" spans="2:18" ht="21" thickBot="1">
      <c r="B166" s="143"/>
      <c r="C166" s="32">
        <f t="shared" si="20"/>
        <v>9998.5366062979701</v>
      </c>
      <c r="D166" s="32">
        <f t="shared" si="19"/>
        <v>6.7660570818739657E-4</v>
      </c>
      <c r="F166" s="286">
        <f t="shared" si="21"/>
        <v>0.01</v>
      </c>
      <c r="G166" s="287">
        <f t="shared" si="24"/>
        <v>9.9999999999999995E-7</v>
      </c>
      <c r="H166" s="288">
        <v>100</v>
      </c>
      <c r="I166" s="289">
        <f t="shared" si="25"/>
        <v>0.9899999877807204</v>
      </c>
      <c r="J166" s="290">
        <f t="shared" si="26"/>
        <v>1.9799999755614408</v>
      </c>
      <c r="K166" s="290">
        <f t="shared" si="22"/>
        <v>9998.0200000244386</v>
      </c>
      <c r="L166" s="291">
        <f t="shared" si="23"/>
        <v>10001.979999975561</v>
      </c>
      <c r="R166" s="40"/>
    </row>
    <row r="167" spans="2:18" ht="13.5" thickBot="1">
      <c r="B167" s="143"/>
      <c r="C167" s="32">
        <f t="shared" si="20"/>
        <v>9998.5396613996436</v>
      </c>
      <c r="D167" s="32">
        <f t="shared" si="19"/>
        <v>6.9764661538741833E-4</v>
      </c>
      <c r="K167" s="40"/>
      <c r="R167" s="40"/>
    </row>
    <row r="168" spans="2:18" ht="21.75" customHeight="1">
      <c r="B168" s="143"/>
      <c r="C168" s="32">
        <f t="shared" si="20"/>
        <v>9998.542716501317</v>
      </c>
      <c r="D168" s="32">
        <f t="shared" si="19"/>
        <v>7.1929581080671333E-4</v>
      </c>
      <c r="F168" s="299" t="s">
        <v>136</v>
      </c>
      <c r="G168" s="317" t="s">
        <v>129</v>
      </c>
      <c r="H168" s="317" t="s">
        <v>13</v>
      </c>
      <c r="I168" s="300" t="s">
        <v>130</v>
      </c>
      <c r="J168" s="301" t="s">
        <v>131</v>
      </c>
      <c r="K168" s="300" t="s">
        <v>132</v>
      </c>
      <c r="L168" s="300" t="s">
        <v>133</v>
      </c>
      <c r="R168" s="40"/>
    </row>
    <row r="169" spans="2:18" ht="20.25" customHeight="1" thickBot="1">
      <c r="B169" s="143"/>
      <c r="C169" s="32">
        <f t="shared" si="20"/>
        <v>9998.5457716029905</v>
      </c>
      <c r="D169" s="32">
        <f t="shared" si="19"/>
        <v>7.415693566903271E-4</v>
      </c>
      <c r="F169" s="302" t="s">
        <v>137</v>
      </c>
      <c r="G169" s="318"/>
      <c r="H169" s="318"/>
      <c r="I169" s="303" t="s">
        <v>134</v>
      </c>
      <c r="J169" s="304" t="s">
        <v>135</v>
      </c>
      <c r="K169" s="303" t="s">
        <v>45</v>
      </c>
      <c r="L169" s="303" t="s">
        <v>46</v>
      </c>
      <c r="R169" s="40"/>
    </row>
    <row r="170" spans="2:18" ht="21" customHeight="1" thickBot="1">
      <c r="B170" s="143"/>
      <c r="C170" s="32">
        <f t="shared" si="20"/>
        <v>9998.548826704664</v>
      </c>
      <c r="D170" s="32">
        <f t="shared" si="19"/>
        <v>7.6448369146559869E-4</v>
      </c>
      <c r="F170" s="305">
        <f>D26</f>
        <v>0.3818877092929987</v>
      </c>
      <c r="G170" s="306">
        <f t="shared" ref="G170" si="27">F170/$D$4</f>
        <v>3.8188770929299871E-5</v>
      </c>
      <c r="H170" s="307">
        <f>D32</f>
        <v>2.6185707883904747</v>
      </c>
      <c r="I170" s="308">
        <f t="shared" ref="I170" si="28">IF((_xlfn.NORM.INV((1-$P$142),$P$145,($P$144/H170/2))-$P$143)/($P$145-$P$143)&lt;0, "No Solution",(_xlfn.NORM.INV((1-$P$142),$P$145,($P$144/H170/2))-$P$143)/($P$145-$P$143))</f>
        <v>0.61811182405926957</v>
      </c>
      <c r="J170" s="309">
        <f t="shared" ref="J170" si="29">I170*$P$144</f>
        <v>1.2362236481185391</v>
      </c>
      <c r="K170" s="309">
        <f>IF(I170="No Solution","",_xlfn.NORM.INV($P$142,$P$143-$P$144,F170))</f>
        <v>9998.7637763518815</v>
      </c>
      <c r="L170" s="310">
        <f>IF(K170="","",_xlfn.NORM.INV(1-$P$142,$P$145,F170))</f>
        <v>10001.236223648119</v>
      </c>
      <c r="R170" s="40"/>
    </row>
    <row r="171" spans="2:18">
      <c r="B171" s="143"/>
      <c r="C171" s="32">
        <f t="shared" si="20"/>
        <v>9998.5518818063374</v>
      </c>
      <c r="D171" s="32">
        <f t="shared" si="19"/>
        <v>7.8805563711783653E-4</v>
      </c>
      <c r="R171" s="40"/>
    </row>
    <row r="172" spans="2:18">
      <c r="B172" s="143"/>
      <c r="C172" s="32">
        <f t="shared" si="20"/>
        <v>9998.5549369080109</v>
      </c>
      <c r="D172" s="32">
        <f t="shared" si="19"/>
        <v>8.1230240666949863E-4</v>
      </c>
      <c r="R172" s="40"/>
    </row>
    <row r="173" spans="2:18">
      <c r="B173" s="143"/>
      <c r="C173" s="32">
        <f t="shared" si="20"/>
        <v>9998.5579920096843</v>
      </c>
      <c r="D173" s="32">
        <f t="shared" si="19"/>
        <v>8.3724161176318976E-4</v>
      </c>
      <c r="R173" s="40"/>
    </row>
    <row r="174" spans="2:18">
      <c r="B174" s="143"/>
      <c r="C174" s="32">
        <f t="shared" si="20"/>
        <v>9998.5610471113578</v>
      </c>
      <c r="D174" s="32">
        <f t="shared" si="19"/>
        <v>8.6289127034871115E-4</v>
      </c>
      <c r="R174" s="40"/>
    </row>
    <row r="175" spans="2:18">
      <c r="B175" s="143"/>
      <c r="C175" s="32">
        <f t="shared" si="20"/>
        <v>9998.5641022130312</v>
      </c>
      <c r="D175" s="32">
        <f t="shared" si="19"/>
        <v>8.8926981447436072E-4</v>
      </c>
      <c r="R175" s="40"/>
    </row>
    <row r="176" spans="2:18">
      <c r="B176" s="143"/>
      <c r="C176" s="32">
        <f t="shared" si="20"/>
        <v>9998.5671573147047</v>
      </c>
      <c r="D176" s="32">
        <f t="shared" si="19"/>
        <v>9.1639609818265156E-4</v>
      </c>
      <c r="R176" s="40"/>
    </row>
    <row r="177" spans="2:18">
      <c r="B177" s="143"/>
      <c r="C177" s="32">
        <f t="shared" si="20"/>
        <v>9998.5702124163781</v>
      </c>
      <c r="D177" s="32">
        <f t="shared" si="19"/>
        <v>9.4428940551057733E-4</v>
      </c>
      <c r="R177" s="40"/>
    </row>
    <row r="178" spans="2:18">
      <c r="B178" s="143"/>
      <c r="C178" s="32">
        <f t="shared" si="20"/>
        <v>9998.5732675180516</v>
      </c>
      <c r="D178" s="32">
        <f t="shared" si="19"/>
        <v>9.729694585944844E-4</v>
      </c>
      <c r="R178" s="40"/>
    </row>
    <row r="179" spans="2:18">
      <c r="B179" s="143"/>
      <c r="C179" s="32">
        <f t="shared" si="20"/>
        <v>9998.576322619725</v>
      </c>
      <c r="D179" s="32">
        <f t="shared" si="19"/>
        <v>1.0024564258796008E-3</v>
      </c>
      <c r="R179" s="40"/>
    </row>
    <row r="180" spans="2:18">
      <c r="B180" s="143"/>
      <c r="C180" s="32">
        <f t="shared" si="20"/>
        <v>9998.5793777213985</v>
      </c>
      <c r="D180" s="32">
        <f t="shared" si="19"/>
        <v>1.0327709304341949E-3</v>
      </c>
      <c r="R180" s="40"/>
    </row>
    <row r="181" spans="2:18">
      <c r="B181" s="143"/>
      <c r="C181" s="32">
        <f t="shared" si="20"/>
        <v>9998.5824328230719</v>
      </c>
      <c r="D181" s="32">
        <f t="shared" si="19"/>
        <v>1.0639340583683064E-3</v>
      </c>
      <c r="R181" s="40"/>
    </row>
    <row r="182" spans="2:18">
      <c r="B182" s="143"/>
      <c r="C182" s="32">
        <f t="shared" si="20"/>
        <v>9998.5854879247454</v>
      </c>
      <c r="D182" s="32">
        <f t="shared" si="19"/>
        <v>1.0959673673569352E-3</v>
      </c>
      <c r="R182" s="40"/>
    </row>
    <row r="183" spans="2:18">
      <c r="B183" s="143"/>
      <c r="C183" s="32">
        <f t="shared" si="20"/>
        <v>9998.5885430264188</v>
      </c>
      <c r="D183" s="32">
        <f t="shared" si="19"/>
        <v>1.1288928952675273E-3</v>
      </c>
      <c r="R183" s="40"/>
    </row>
    <row r="184" spans="2:18">
      <c r="B184" s="143"/>
      <c r="C184" s="32">
        <f t="shared" si="20"/>
        <v>9998.5915981280923</v>
      </c>
      <c r="D184" s="32">
        <f t="shared" si="19"/>
        <v>1.1627331688915396E-3</v>
      </c>
      <c r="R184" s="40"/>
    </row>
    <row r="185" spans="2:18">
      <c r="B185" s="143"/>
      <c r="C185" s="32">
        <f t="shared" si="20"/>
        <v>9998.5946532297658</v>
      </c>
      <c r="D185" s="32">
        <f t="shared" si="19"/>
        <v>1.1975112127798136E-3</v>
      </c>
      <c r="R185" s="40"/>
    </row>
    <row r="186" spans="2:18">
      <c r="B186" s="143"/>
      <c r="C186" s="32">
        <f t="shared" si="20"/>
        <v>9998.5977083314392</v>
      </c>
      <c r="D186" s="32">
        <f t="shared" si="19"/>
        <v>1.2332505581814424E-3</v>
      </c>
      <c r="R186" s="40"/>
    </row>
    <row r="187" spans="2:18">
      <c r="B187" s="143"/>
      <c r="C187" s="32">
        <f t="shared" si="20"/>
        <v>9998.6007634331127</v>
      </c>
      <c r="D187" s="32">
        <f t="shared" si="19"/>
        <v>1.2699752520857312E-3</v>
      </c>
      <c r="R187" s="40"/>
    </row>
    <row r="188" spans="2:18">
      <c r="B188" s="143"/>
      <c r="C188" s="32">
        <f t="shared" si="20"/>
        <v>9998.6038185347861</v>
      </c>
      <c r="D188" s="32">
        <f t="shared" si="19"/>
        <v>1.3077098663668348E-3</v>
      </c>
      <c r="R188" s="40"/>
    </row>
    <row r="189" spans="2:18">
      <c r="B189" s="143"/>
      <c r="C189" s="32">
        <f t="shared" si="20"/>
        <v>9998.6068736364596</v>
      </c>
      <c r="D189" s="32">
        <f t="shared" si="19"/>
        <v>1.3464795070305521E-3</v>
      </c>
      <c r="R189" s="40"/>
    </row>
    <row r="190" spans="2:18">
      <c r="B190" s="143"/>
      <c r="C190" s="32">
        <f t="shared" si="20"/>
        <v>9998.609928738133</v>
      </c>
      <c r="D190" s="32">
        <f t="shared" si="19"/>
        <v>1.3863098235627259E-3</v>
      </c>
      <c r="R190" s="40"/>
    </row>
    <row r="191" spans="2:18">
      <c r="B191" s="143"/>
      <c r="C191" s="32">
        <f t="shared" si="20"/>
        <v>9998.6129838398065</v>
      </c>
      <c r="D191" s="32">
        <f t="shared" si="19"/>
        <v>1.4272270183786275E-3</v>
      </c>
      <c r="R191" s="40"/>
    </row>
    <row r="192" spans="2:18">
      <c r="B192" s="143"/>
      <c r="C192" s="32">
        <f t="shared" si="20"/>
        <v>9998.6160389414799</v>
      </c>
      <c r="D192" s="32">
        <f t="shared" si="19"/>
        <v>1.4692578563726354E-3</v>
      </c>
      <c r="R192" s="40"/>
    </row>
    <row r="193" spans="2:18">
      <c r="B193" s="143"/>
      <c r="C193" s="32">
        <f t="shared" si="20"/>
        <v>9998.6190940431534</v>
      </c>
      <c r="D193" s="32">
        <f t="shared" si="19"/>
        <v>1.5124296745674427E-3</v>
      </c>
      <c r="R193" s="40"/>
    </row>
    <row r="194" spans="2:18">
      <c r="B194" s="143"/>
      <c r="C194" s="32">
        <f t="shared" si="20"/>
        <v>9998.6221491448268</v>
      </c>
      <c r="D194" s="32">
        <f t="shared" si="19"/>
        <v>1.5567703918619928E-3</v>
      </c>
      <c r="R194" s="40"/>
    </row>
    <row r="195" spans="2:18">
      <c r="B195" s="143"/>
      <c r="C195" s="32">
        <f t="shared" si="20"/>
        <v>9998.6252042465003</v>
      </c>
      <c r="D195" s="32">
        <f t="shared" si="19"/>
        <v>1.6023085188772311E-3</v>
      </c>
      <c r="R195" s="40"/>
    </row>
    <row r="196" spans="2:18">
      <c r="B196" s="143"/>
      <c r="C196" s="32">
        <f t="shared" si="20"/>
        <v>9998.6282593481737</v>
      </c>
      <c r="D196" s="32">
        <f t="shared" si="19"/>
        <v>1.6490731678987349E-3</v>
      </c>
      <c r="R196" s="40"/>
    </row>
    <row r="197" spans="2:18">
      <c r="B197" s="143"/>
      <c r="C197" s="32">
        <f t="shared" si="20"/>
        <v>9998.6313144498472</v>
      </c>
      <c r="D197" s="32">
        <f t="shared" si="19"/>
        <v>1.6970940629151597E-3</v>
      </c>
      <c r="R197" s="40"/>
    </row>
    <row r="198" spans="2:18">
      <c r="B198" s="143"/>
      <c r="C198" s="32">
        <f t="shared" si="20"/>
        <v>9998.6343695515206</v>
      </c>
      <c r="D198" s="32">
        <f t="shared" si="19"/>
        <v>1.7464015497514198E-3</v>
      </c>
      <c r="R198" s="40"/>
    </row>
    <row r="199" spans="2:18">
      <c r="B199" s="143"/>
      <c r="C199" s="32">
        <f t="shared" si="20"/>
        <v>9998.6374246531941</v>
      </c>
      <c r="D199" s="32">
        <f t="shared" si="19"/>
        <v>1.7970266062954014E-3</v>
      </c>
      <c r="R199" s="40"/>
    </row>
    <row r="200" spans="2:18">
      <c r="B200" s="143"/>
      <c r="C200" s="32">
        <f t="shared" si="20"/>
        <v>9998.6404797548676</v>
      </c>
      <c r="D200" s="32">
        <f t="shared" si="19"/>
        <v>1.8490008528169613E-3</v>
      </c>
      <c r="R200" s="40"/>
    </row>
    <row r="201" spans="2:18">
      <c r="B201" s="143"/>
      <c r="C201" s="32">
        <f t="shared" si="20"/>
        <v>9998.643534856541</v>
      </c>
      <c r="D201" s="32">
        <f t="shared" si="19"/>
        <v>1.9023565623778795E-3</v>
      </c>
      <c r="R201" s="40"/>
    </row>
    <row r="202" spans="2:18">
      <c r="B202" s="143"/>
      <c r="C202" s="32">
        <f t="shared" si="20"/>
        <v>9998.6465899582145</v>
      </c>
      <c r="D202" s="32">
        <f t="shared" si="19"/>
        <v>1.9571266713313048E-3</v>
      </c>
      <c r="R202" s="40"/>
    </row>
    <row r="203" spans="2:18">
      <c r="B203" s="143"/>
      <c r="C203" s="32">
        <f t="shared" si="20"/>
        <v>9998.6496450598879</v>
      </c>
      <c r="D203" s="32">
        <f t="shared" si="19"/>
        <v>2.0133447899092563E-3</v>
      </c>
      <c r="R203" s="40"/>
    </row>
    <row r="204" spans="2:18">
      <c r="B204" s="143"/>
      <c r="C204" s="32">
        <f t="shared" si="20"/>
        <v>9998.6527001615614</v>
      </c>
      <c r="D204" s="32">
        <f t="shared" si="19"/>
        <v>2.071045212896546E-3</v>
      </c>
      <c r="R204" s="40"/>
    </row>
    <row r="205" spans="2:18">
      <c r="B205" s="143"/>
      <c r="C205" s="32">
        <f t="shared" si="20"/>
        <v>9998.6557552632348</v>
      </c>
      <c r="D205" s="32">
        <f t="shared" si="19"/>
        <v>2.1302629303894777E-3</v>
      </c>
      <c r="R205" s="40"/>
    </row>
    <row r="206" spans="2:18">
      <c r="B206" s="143"/>
      <c r="C206" s="32">
        <f t="shared" si="20"/>
        <v>9998.6588103649083</v>
      </c>
      <c r="D206" s="32">
        <f t="shared" si="19"/>
        <v>2.1910336386375697E-3</v>
      </c>
      <c r="R206" s="40"/>
    </row>
    <row r="207" spans="2:18">
      <c r="B207" s="143"/>
      <c r="C207" s="32">
        <f t="shared" si="20"/>
        <v>9998.6618654665817</v>
      </c>
      <c r="D207" s="32">
        <f t="shared" si="19"/>
        <v>2.2533937509664316E-3</v>
      </c>
      <c r="R207" s="40"/>
    </row>
    <row r="208" spans="2:18">
      <c r="B208" s="143"/>
      <c r="C208" s="32">
        <f t="shared" si="20"/>
        <v>9998.6649205682552</v>
      </c>
      <c r="D208" s="32">
        <f t="shared" si="19"/>
        <v>2.3173804087798927E-3</v>
      </c>
      <c r="R208" s="40"/>
    </row>
    <row r="209" spans="2:18">
      <c r="B209" s="143"/>
      <c r="C209" s="32">
        <f t="shared" si="20"/>
        <v>9998.6679756699286</v>
      </c>
      <c r="D209" s="32">
        <f t="shared" ref="D209:D272" si="30">EXP(-((C209-$D$24)^2)/(2*$D$26^2))/(SQRT(2*PI())*$D$26)</f>
        <v>2.3830314926393537E-3</v>
      </c>
      <c r="R209" s="40"/>
    </row>
    <row r="210" spans="2:18">
      <c r="B210" s="143"/>
      <c r="C210" s="32">
        <f t="shared" ref="C210:C273" si="31">C209+$D$141</f>
        <v>9998.6710307716021</v>
      </c>
      <c r="D210" s="32">
        <f t="shared" si="30"/>
        <v>2.4503856334182252E-3</v>
      </c>
      <c r="R210" s="40"/>
    </row>
    <row r="211" spans="2:18">
      <c r="B211" s="143"/>
      <c r="C211" s="32">
        <f t="shared" si="31"/>
        <v>9998.6740858732755</v>
      </c>
      <c r="D211" s="32">
        <f t="shared" si="30"/>
        <v>2.5194822235292489E-3</v>
      </c>
      <c r="R211" s="40"/>
    </row>
    <row r="212" spans="2:18">
      <c r="B212" s="143"/>
      <c r="C212" s="32">
        <f t="shared" si="31"/>
        <v>9998.677140974949</v>
      </c>
      <c r="D212" s="32">
        <f t="shared" si="30"/>
        <v>2.5903614282224274E-3</v>
      </c>
      <c r="R212" s="40"/>
    </row>
    <row r="213" spans="2:18">
      <c r="B213" s="143"/>
      <c r="C213" s="32">
        <f t="shared" si="31"/>
        <v>9998.6801960766225</v>
      </c>
      <c r="D213" s="32">
        <f t="shared" si="30"/>
        <v>2.6630641969510901E-3</v>
      </c>
      <c r="R213" s="40"/>
    </row>
    <row r="214" spans="2:18">
      <c r="B214" s="143"/>
      <c r="C214" s="32">
        <f t="shared" si="31"/>
        <v>9998.6832511782959</v>
      </c>
      <c r="D214" s="32">
        <f t="shared" si="30"/>
        <v>2.7376322748036692E-3</v>
      </c>
      <c r="R214" s="40"/>
    </row>
    <row r="215" spans="2:18">
      <c r="B215" s="143"/>
      <c r="C215" s="32">
        <f t="shared" si="31"/>
        <v>9998.6863062799694</v>
      </c>
      <c r="D215" s="32">
        <f t="shared" si="30"/>
        <v>2.8141082139985299E-3</v>
      </c>
      <c r="R215" s="40"/>
    </row>
    <row r="216" spans="2:18">
      <c r="B216" s="143"/>
      <c r="C216" s="32">
        <f t="shared" si="31"/>
        <v>9998.6893613816428</v>
      </c>
      <c r="D216" s="32">
        <f t="shared" si="30"/>
        <v>2.8925353854391558E-3</v>
      </c>
      <c r="R216" s="40"/>
    </row>
    <row r="217" spans="2:18">
      <c r="B217" s="143"/>
      <c r="C217" s="32">
        <f t="shared" si="31"/>
        <v>9998.6924164833163</v>
      </c>
      <c r="D217" s="32">
        <f t="shared" si="30"/>
        <v>2.9729579903269199E-3</v>
      </c>
      <c r="R217" s="40"/>
    </row>
    <row r="218" spans="2:18">
      <c r="B218" s="143"/>
      <c r="C218" s="32">
        <f t="shared" si="31"/>
        <v>9998.6954715849897</v>
      </c>
      <c r="D218" s="32">
        <f t="shared" si="30"/>
        <v>3.0554210718284538E-3</v>
      </c>
      <c r="R218" s="40"/>
    </row>
    <row r="219" spans="2:18">
      <c r="B219" s="143"/>
      <c r="C219" s="32">
        <f t="shared" si="31"/>
        <v>9998.6985266866632</v>
      </c>
      <c r="D219" s="32">
        <f t="shared" si="30"/>
        <v>3.1399705267946918E-3</v>
      </c>
      <c r="R219" s="40"/>
    </row>
    <row r="220" spans="2:18">
      <c r="B220" s="143"/>
      <c r="C220" s="32">
        <f t="shared" si="31"/>
        <v>9998.7015817883366</v>
      </c>
      <c r="D220" s="32">
        <f t="shared" si="30"/>
        <v>3.226653117528371E-3</v>
      </c>
      <c r="R220" s="40"/>
    </row>
    <row r="221" spans="2:18">
      <c r="B221" s="143"/>
      <c r="C221" s="32">
        <f t="shared" si="31"/>
        <v>9998.7046368900101</v>
      </c>
      <c r="D221" s="32">
        <f t="shared" si="30"/>
        <v>3.3155164835968285E-3</v>
      </c>
      <c r="R221" s="40"/>
    </row>
    <row r="222" spans="2:18">
      <c r="B222" s="143"/>
      <c r="C222" s="32">
        <f t="shared" si="31"/>
        <v>9998.7076919916835</v>
      </c>
      <c r="D222" s="32">
        <f t="shared" si="30"/>
        <v>3.4066091536866612E-3</v>
      </c>
      <c r="R222" s="40"/>
    </row>
    <row r="223" spans="2:18">
      <c r="B223" s="143"/>
      <c r="C223" s="32">
        <f t="shared" si="31"/>
        <v>9998.710747093357</v>
      </c>
      <c r="D223" s="32">
        <f t="shared" si="30"/>
        <v>3.499980557496913E-3</v>
      </c>
      <c r="R223" s="40"/>
    </row>
    <row r="224" spans="2:18">
      <c r="B224" s="143"/>
      <c r="C224" s="32">
        <f t="shared" si="31"/>
        <v>9998.7138021950304</v>
      </c>
      <c r="D224" s="32">
        <f t="shared" si="30"/>
        <v>3.5956810376670872E-3</v>
      </c>
      <c r="R224" s="40"/>
    </row>
    <row r="225" spans="2:18">
      <c r="B225" s="143"/>
      <c r="C225" s="32">
        <f t="shared" si="31"/>
        <v>9998.7168572967039</v>
      </c>
      <c r="D225" s="32">
        <f t="shared" si="30"/>
        <v>3.6937618617364095E-3</v>
      </c>
      <c r="R225" s="40"/>
    </row>
    <row r="226" spans="2:18">
      <c r="B226" s="143"/>
      <c r="C226" s="32">
        <f t="shared" si="31"/>
        <v>9998.7199123983773</v>
      </c>
      <c r="D226" s="32">
        <f t="shared" si="30"/>
        <v>3.7942752341304678E-3</v>
      </c>
      <c r="R226" s="40"/>
    </row>
    <row r="227" spans="2:18">
      <c r="B227" s="143"/>
      <c r="C227" s="32">
        <f t="shared" si="31"/>
        <v>9998.7229675000508</v>
      </c>
      <c r="D227" s="32">
        <f t="shared" si="30"/>
        <v>3.8972743081713431E-3</v>
      </c>
      <c r="R227" s="40"/>
    </row>
    <row r="228" spans="2:18">
      <c r="B228" s="143"/>
      <c r="C228" s="32">
        <f t="shared" si="31"/>
        <v>9998.7260226017243</v>
      </c>
      <c r="D228" s="32">
        <f t="shared" si="30"/>
        <v>4.0028131981072043E-3</v>
      </c>
      <c r="R228" s="40"/>
    </row>
    <row r="229" spans="2:18">
      <c r="B229" s="143"/>
      <c r="C229" s="32">
        <f t="shared" si="31"/>
        <v>9998.7290777033977</v>
      </c>
      <c r="D229" s="32">
        <f t="shared" si="30"/>
        <v>4.110946991157223E-3</v>
      </c>
      <c r="R229" s="40"/>
    </row>
    <row r="230" spans="2:18">
      <c r="B230" s="143"/>
      <c r="C230" s="32">
        <f t="shared" si="31"/>
        <v>9998.7321328050712</v>
      </c>
      <c r="D230" s="32">
        <f t="shared" si="30"/>
        <v>4.22173175956745E-3</v>
      </c>
      <c r="R230" s="40"/>
    </row>
    <row r="231" spans="2:18">
      <c r="B231" s="143"/>
      <c r="C231" s="32">
        <f t="shared" si="31"/>
        <v>9998.7351879067446</v>
      </c>
      <c r="D231" s="32">
        <f t="shared" si="30"/>
        <v>4.335224572673442E-3</v>
      </c>
      <c r="R231" s="40"/>
    </row>
    <row r="232" spans="2:18">
      <c r="B232" s="143"/>
      <c r="C232" s="32">
        <f t="shared" si="31"/>
        <v>9998.7382430084181</v>
      </c>
      <c r="D232" s="32">
        <f t="shared" si="30"/>
        <v>4.4514835089648971E-3</v>
      </c>
      <c r="R232" s="40"/>
    </row>
    <row r="233" spans="2:18">
      <c r="B233" s="143"/>
      <c r="C233" s="32">
        <f t="shared" si="31"/>
        <v>9998.7412981100915</v>
      </c>
      <c r="D233" s="32">
        <f t="shared" si="30"/>
        <v>4.5705676681478524E-3</v>
      </c>
      <c r="R233" s="40"/>
    </row>
    <row r="234" spans="2:18">
      <c r="B234" s="143"/>
      <c r="C234" s="32">
        <f t="shared" si="31"/>
        <v>9998.744353211765</v>
      </c>
      <c r="D234" s="32">
        <f t="shared" si="30"/>
        <v>4.6925371831995667E-3</v>
      </c>
      <c r="R234" s="40"/>
    </row>
    <row r="235" spans="2:18">
      <c r="B235" s="143"/>
      <c r="C235" s="32">
        <f t="shared" si="31"/>
        <v>9998.7474083134384</v>
      </c>
      <c r="D235" s="32">
        <f t="shared" si="30"/>
        <v>4.817453232411277E-3</v>
      </c>
      <c r="R235" s="40"/>
    </row>
    <row r="236" spans="2:18">
      <c r="B236" s="143"/>
      <c r="C236" s="32">
        <f t="shared" si="31"/>
        <v>9998.7504634151119</v>
      </c>
      <c r="D236" s="32">
        <f t="shared" si="30"/>
        <v>4.9453780514137529E-3</v>
      </c>
      <c r="R236" s="40"/>
    </row>
    <row r="237" spans="2:18">
      <c r="B237" s="143"/>
      <c r="C237" s="32">
        <f t="shared" si="31"/>
        <v>9998.7535185167853</v>
      </c>
      <c r="D237" s="32">
        <f t="shared" si="30"/>
        <v>5.0763749451805378E-3</v>
      </c>
      <c r="R237" s="40"/>
    </row>
    <row r="238" spans="2:18">
      <c r="B238" s="143"/>
      <c r="C238" s="32">
        <f t="shared" si="31"/>
        <v>9998.7565736184588</v>
      </c>
      <c r="D238" s="32">
        <f t="shared" si="30"/>
        <v>5.210508300003653E-3</v>
      </c>
      <c r="R238" s="40"/>
    </row>
    <row r="239" spans="2:18">
      <c r="B239" s="143"/>
      <c r="C239" s="32">
        <f t="shared" si="31"/>
        <v>9998.7596287201322</v>
      </c>
      <c r="D239" s="32">
        <f t="shared" si="30"/>
        <v>5.3478435954363171E-3</v>
      </c>
      <c r="R239" s="40"/>
    </row>
    <row r="240" spans="2:18">
      <c r="B240" s="143"/>
      <c r="C240" s="32">
        <f t="shared" si="31"/>
        <v>9998.7626838218057</v>
      </c>
      <c r="D240" s="32">
        <f t="shared" si="30"/>
        <v>5.4884474161971597E-3</v>
      </c>
      <c r="R240" s="40"/>
    </row>
    <row r="241" spans="2:18">
      <c r="B241" s="143"/>
      <c r="C241" s="32">
        <f t="shared" si="31"/>
        <v>9998.7657389234791</v>
      </c>
      <c r="D241" s="32">
        <f t="shared" si="30"/>
        <v>5.6323874640303567E-3</v>
      </c>
      <c r="R241" s="40"/>
    </row>
    <row r="242" spans="2:18">
      <c r="B242" s="143"/>
      <c r="C242" s="32">
        <f t="shared" si="31"/>
        <v>9998.7687940251526</v>
      </c>
      <c r="D242" s="32">
        <f t="shared" si="30"/>
        <v>5.7797325695157975E-3</v>
      </c>
      <c r="R242" s="40"/>
    </row>
    <row r="243" spans="2:18">
      <c r="B243" s="143"/>
      <c r="C243" s="32">
        <f t="shared" si="31"/>
        <v>9998.7718491268261</v>
      </c>
      <c r="D243" s="32">
        <f t="shared" si="30"/>
        <v>5.9305527038234834E-3</v>
      </c>
      <c r="R243" s="40"/>
    </row>
    <row r="244" spans="2:18">
      <c r="B244" s="143"/>
      <c r="C244" s="32">
        <f t="shared" si="31"/>
        <v>9998.7749042284995</v>
      </c>
      <c r="D244" s="32">
        <f t="shared" si="30"/>
        <v>6.08491899040606E-3</v>
      </c>
      <c r="R244" s="40"/>
    </row>
    <row r="245" spans="2:18">
      <c r="B245" s="143"/>
      <c r="C245" s="32">
        <f t="shared" si="31"/>
        <v>9998.777959330173</v>
      </c>
      <c r="D245" s="32">
        <f t="shared" si="30"/>
        <v>6.2429037166233251E-3</v>
      </c>
      <c r="R245" s="40"/>
    </row>
    <row r="246" spans="2:18">
      <c r="B246" s="143"/>
      <c r="C246" s="32">
        <f t="shared" si="31"/>
        <v>9998.7810144318464</v>
      </c>
      <c r="D246" s="32">
        <f t="shared" si="30"/>
        <v>6.4045803452924431E-3</v>
      </c>
      <c r="R246" s="40"/>
    </row>
    <row r="247" spans="2:18">
      <c r="B247" s="143"/>
      <c r="C247" s="32">
        <f t="shared" si="31"/>
        <v>9998.7840695335199</v>
      </c>
      <c r="D247" s="32">
        <f t="shared" si="30"/>
        <v>6.5700235261573767E-3</v>
      </c>
      <c r="R247" s="40"/>
    </row>
    <row r="248" spans="2:18">
      <c r="B248" s="143"/>
      <c r="C248" s="32">
        <f t="shared" si="31"/>
        <v>9998.7871246351933</v>
      </c>
      <c r="D248" s="32">
        <f t="shared" si="30"/>
        <v>6.7393091072711171E-3</v>
      </c>
      <c r="R248" s="40"/>
    </row>
    <row r="249" spans="2:18">
      <c r="B249" s="143"/>
      <c r="C249" s="32">
        <f t="shared" si="31"/>
        <v>9998.7901797368668</v>
      </c>
      <c r="D249" s="32">
        <f t="shared" si="30"/>
        <v>6.9125141462837896E-3</v>
      </c>
      <c r="R249" s="40"/>
    </row>
    <row r="250" spans="2:18">
      <c r="B250" s="143"/>
      <c r="C250" s="32">
        <f t="shared" si="31"/>
        <v>9998.7932348385402</v>
      </c>
      <c r="D250" s="32">
        <f t="shared" si="30"/>
        <v>7.0897169216301058E-3</v>
      </c>
      <c r="R250" s="40"/>
    </row>
    <row r="251" spans="2:18">
      <c r="B251" s="143"/>
      <c r="C251" s="32">
        <f t="shared" si="31"/>
        <v>9998.7962899402137</v>
      </c>
      <c r="D251" s="32">
        <f t="shared" si="30"/>
        <v>7.2709969436089185E-3</v>
      </c>
      <c r="R251" s="40"/>
    </row>
    <row r="252" spans="2:18">
      <c r="B252" s="143"/>
      <c r="C252" s="32">
        <f t="shared" si="31"/>
        <v>9998.7993450418871</v>
      </c>
      <c r="D252" s="32">
        <f t="shared" si="30"/>
        <v>7.4564349653481136E-3</v>
      </c>
      <c r="R252" s="40"/>
    </row>
    <row r="253" spans="2:18">
      <c r="B253" s="143"/>
      <c r="C253" s="32">
        <f t="shared" si="31"/>
        <v>9998.8024001435606</v>
      </c>
      <c r="D253" s="32">
        <f t="shared" si="30"/>
        <v>7.6461129936473025E-3</v>
      </c>
      <c r="R253" s="40"/>
    </row>
    <row r="254" spans="2:18">
      <c r="B254" s="143"/>
      <c r="C254" s="32">
        <f t="shared" si="31"/>
        <v>9998.805455245234</v>
      </c>
      <c r="D254" s="32">
        <f t="shared" si="30"/>
        <v>7.840114299691274E-3</v>
      </c>
      <c r="R254" s="40"/>
    </row>
    <row r="255" spans="2:18">
      <c r="B255" s="143"/>
      <c r="C255" s="32">
        <f t="shared" si="31"/>
        <v>9998.8085103469075</v>
      </c>
      <c r="D255" s="32">
        <f t="shared" si="30"/>
        <v>8.0385234296265137E-3</v>
      </c>
      <c r="R255" s="40"/>
    </row>
    <row r="256" spans="2:18">
      <c r="B256" s="143"/>
      <c r="C256" s="32">
        <f t="shared" si="31"/>
        <v>9998.811565448581</v>
      </c>
      <c r="D256" s="32">
        <f t="shared" si="30"/>
        <v>8.2414262149933526E-3</v>
      </c>
      <c r="R256" s="40"/>
    </row>
    <row r="257" spans="2:18">
      <c r="B257" s="143"/>
      <c r="C257" s="32">
        <f t="shared" si="31"/>
        <v>9998.8146205502544</v>
      </c>
      <c r="D257" s="32">
        <f t="shared" si="30"/>
        <v>8.448909783005951E-3</v>
      </c>
      <c r="R257" s="40"/>
    </row>
    <row r="258" spans="2:18">
      <c r="B258" s="143"/>
      <c r="C258" s="32">
        <f t="shared" si="31"/>
        <v>9998.8176756519279</v>
      </c>
      <c r="D258" s="32">
        <f t="shared" si="30"/>
        <v>8.661062566672274E-3</v>
      </c>
      <c r="R258" s="40"/>
    </row>
    <row r="259" spans="2:18">
      <c r="B259" s="143"/>
      <c r="C259" s="32">
        <f t="shared" si="31"/>
        <v>9998.8207307536013</v>
      </c>
      <c r="D259" s="32">
        <f t="shared" si="30"/>
        <v>8.877974314746075E-3</v>
      </c>
      <c r="R259" s="40"/>
    </row>
    <row r="260" spans="2:18">
      <c r="B260" s="143"/>
      <c r="C260" s="32">
        <f t="shared" si="31"/>
        <v>9998.8237858552748</v>
      </c>
      <c r="D260" s="32">
        <f t="shared" si="30"/>
        <v>9.0997361015028901E-3</v>
      </c>
      <c r="R260" s="40"/>
    </row>
    <row r="261" spans="2:18">
      <c r="B261" s="143"/>
      <c r="C261" s="32">
        <f t="shared" si="31"/>
        <v>9998.8268409569482</v>
      </c>
      <c r="D261" s="32">
        <f t="shared" si="30"/>
        <v>9.3264403363316345E-3</v>
      </c>
      <c r="R261" s="40"/>
    </row>
    <row r="262" spans="2:18">
      <c r="B262" s="143"/>
      <c r="C262" s="32">
        <f t="shared" si="31"/>
        <v>9998.8298960586217</v>
      </c>
      <c r="D262" s="32">
        <f t="shared" si="30"/>
        <v>9.5581807731336642E-3</v>
      </c>
      <c r="R262" s="40"/>
    </row>
    <row r="263" spans="2:18">
      <c r="B263" s="143"/>
      <c r="C263" s="32">
        <f t="shared" si="31"/>
        <v>9998.8329511602951</v>
      </c>
      <c r="D263" s="32">
        <f t="shared" si="30"/>
        <v>9.7950525195206316E-3</v>
      </c>
      <c r="R263" s="40"/>
    </row>
    <row r="264" spans="2:18">
      <c r="B264" s="143"/>
      <c r="C264" s="32">
        <f t="shared" si="31"/>
        <v>9998.8360062619686</v>
      </c>
      <c r="D264" s="32">
        <f t="shared" si="30"/>
        <v>1.0037152045802753E-2</v>
      </c>
      <c r="R264" s="40"/>
    </row>
    <row r="265" spans="2:18">
      <c r="B265" s="143"/>
      <c r="C265" s="32">
        <f t="shared" si="31"/>
        <v>9998.839061363642</v>
      </c>
      <c r="D265" s="32">
        <f t="shared" si="30"/>
        <v>1.028457719375866E-2</v>
      </c>
      <c r="R265" s="40"/>
    </row>
    <row r="266" spans="2:18">
      <c r="B266" s="143"/>
      <c r="C266" s="32">
        <f t="shared" si="31"/>
        <v>9998.8421164653155</v>
      </c>
      <c r="D266" s="32">
        <f t="shared" si="30"/>
        <v>1.0537427185177976E-2</v>
      </c>
      <c r="R266" s="40"/>
    </row>
    <row r="267" spans="2:18">
      <c r="B267" s="143"/>
      <c r="C267" s="32">
        <f t="shared" si="31"/>
        <v>9998.8451715669889</v>
      </c>
      <c r="D267" s="32">
        <f t="shared" si="30"/>
        <v>1.0795802630167859E-2</v>
      </c>
      <c r="R267" s="40"/>
    </row>
    <row r="268" spans="2:18">
      <c r="B268" s="143"/>
      <c r="C268" s="32">
        <f t="shared" si="31"/>
        <v>9998.8482266686624</v>
      </c>
      <c r="D268" s="32">
        <f t="shared" si="30"/>
        <v>1.1059805535214203E-2</v>
      </c>
      <c r="R268" s="40"/>
    </row>
    <row r="269" spans="2:18">
      <c r="B269" s="143"/>
      <c r="C269" s="32">
        <f t="shared" si="31"/>
        <v>9998.8512817703358</v>
      </c>
      <c r="D269" s="32">
        <f t="shared" si="30"/>
        <v>1.1329539310988644E-2</v>
      </c>
      <c r="R269" s="40"/>
    </row>
    <row r="270" spans="2:18">
      <c r="B270" s="143"/>
      <c r="C270" s="32">
        <f t="shared" si="31"/>
        <v>9998.8543368720093</v>
      </c>
      <c r="D270" s="32">
        <f t="shared" si="30"/>
        <v>1.160510877989181E-2</v>
      </c>
      <c r="R270" s="40"/>
    </row>
    <row r="271" spans="2:18">
      <c r="B271" s="143"/>
      <c r="C271" s="32">
        <f t="shared" si="31"/>
        <v>9998.8573919736828</v>
      </c>
      <c r="D271" s="32">
        <f t="shared" si="30"/>
        <v>1.1886620183323624E-2</v>
      </c>
      <c r="R271" s="40"/>
    </row>
    <row r="272" spans="2:18">
      <c r="B272" s="143"/>
      <c r="C272" s="32">
        <f t="shared" si="31"/>
        <v>9998.8604470753562</v>
      </c>
      <c r="D272" s="32">
        <f t="shared" si="30"/>
        <v>1.2174181188671092E-2</v>
      </c>
      <c r="R272" s="40"/>
    </row>
    <row r="273" spans="2:18">
      <c r="B273" s="143"/>
      <c r="C273" s="32">
        <f t="shared" si="31"/>
        <v>9998.8635021770297</v>
      </c>
      <c r="D273" s="32">
        <f t="shared" ref="D273:D336" si="32">EXP(-((C273-$D$24)^2)/(2*$D$26^2))/(SQRT(2*PI())*$D$26)</f>
        <v>1.2467900896004048E-2</v>
      </c>
      <c r="R273" s="40"/>
    </row>
    <row r="274" spans="2:18">
      <c r="B274" s="143"/>
      <c r="C274" s="32">
        <f t="shared" ref="C274:C337" si="33">C273+$D$141</f>
        <v>9998.8665572787031</v>
      </c>
      <c r="D274" s="32">
        <f t="shared" si="32"/>
        <v>1.2767889844469058E-2</v>
      </c>
      <c r="R274" s="40"/>
    </row>
    <row r="275" spans="2:18">
      <c r="B275" s="143"/>
      <c r="C275" s="32">
        <f t="shared" si="33"/>
        <v>9998.8696123803766</v>
      </c>
      <c r="D275" s="32">
        <f t="shared" si="32"/>
        <v>1.3074260018371904E-2</v>
      </c>
      <c r="R275" s="40"/>
    </row>
    <row r="276" spans="2:18">
      <c r="B276" s="143"/>
      <c r="C276" s="32">
        <f t="shared" si="33"/>
        <v>9998.87266748205</v>
      </c>
      <c r="D276" s="32">
        <f t="shared" si="32"/>
        <v>1.3387124852938481E-2</v>
      </c>
      <c r="R276" s="40"/>
    </row>
    <row r="277" spans="2:18">
      <c r="B277" s="143"/>
      <c r="C277" s="32">
        <f t="shared" si="33"/>
        <v>9998.8757225837235</v>
      </c>
      <c r="D277" s="32">
        <f t="shared" si="32"/>
        <v>1.3706599239744457E-2</v>
      </c>
      <c r="R277" s="40"/>
    </row>
    <row r="278" spans="2:18">
      <c r="B278" s="143"/>
      <c r="C278" s="32">
        <f t="shared" si="33"/>
        <v>9998.8787776853969</v>
      </c>
      <c r="D278" s="32">
        <f t="shared" si="32"/>
        <v>1.4032799531803315E-2</v>
      </c>
      <c r="R278" s="40"/>
    </row>
    <row r="279" spans="2:18">
      <c r="B279" s="143"/>
      <c r="C279" s="32">
        <f t="shared" si="33"/>
        <v>9998.8818327870704</v>
      </c>
      <c r="D279" s="32">
        <f t="shared" si="32"/>
        <v>1.4365843548302899E-2</v>
      </c>
      <c r="R279" s="40"/>
    </row>
    <row r="280" spans="2:18">
      <c r="B280" s="143"/>
      <c r="C280" s="32">
        <f t="shared" si="33"/>
        <v>9998.8848878887438</v>
      </c>
      <c r="D280" s="32">
        <f t="shared" si="32"/>
        <v>1.4705850578980058E-2</v>
      </c>
      <c r="R280" s="40"/>
    </row>
    <row r="281" spans="2:18">
      <c r="B281" s="143"/>
      <c r="C281" s="32">
        <f t="shared" si="33"/>
        <v>9998.8879429904173</v>
      </c>
      <c r="D281" s="32">
        <f t="shared" si="32"/>
        <v>1.5052941388123223E-2</v>
      </c>
      <c r="R281" s="40"/>
    </row>
    <row r="282" spans="2:18">
      <c r="B282" s="143"/>
      <c r="C282" s="32">
        <f t="shared" si="33"/>
        <v>9998.8909980920907</v>
      </c>
      <c r="D282" s="32">
        <f t="shared" si="32"/>
        <v>1.5407238218192246E-2</v>
      </c>
      <c r="R282" s="40"/>
    </row>
    <row r="283" spans="2:18">
      <c r="B283" s="143"/>
      <c r="C283" s="32">
        <f t="shared" si="33"/>
        <v>9998.8940531937642</v>
      </c>
      <c r="D283" s="32">
        <f t="shared" si="32"/>
        <v>1.5768864793045505E-2</v>
      </c>
      <c r="R283" s="40"/>
    </row>
    <row r="284" spans="2:18">
      <c r="B284" s="143"/>
      <c r="C284" s="32">
        <f t="shared" si="33"/>
        <v>9998.8971082954376</v>
      </c>
      <c r="D284" s="32">
        <f t="shared" si="32"/>
        <v>1.6137946320763302E-2</v>
      </c>
      <c r="R284" s="40"/>
    </row>
    <row r="285" spans="2:18">
      <c r="B285" s="143"/>
      <c r="C285" s="32">
        <f t="shared" si="33"/>
        <v>9998.9001633971111</v>
      </c>
      <c r="D285" s="32">
        <f t="shared" si="32"/>
        <v>1.6514609496057122E-2</v>
      </c>
      <c r="R285" s="40"/>
    </row>
    <row r="286" spans="2:18">
      <c r="B286" s="143"/>
      <c r="C286" s="32">
        <f t="shared" si="33"/>
        <v>9998.9032184987846</v>
      </c>
      <c r="D286" s="32">
        <f t="shared" si="32"/>
        <v>1.6898982502254346E-2</v>
      </c>
      <c r="R286" s="40"/>
    </row>
    <row r="287" spans="2:18">
      <c r="B287" s="143"/>
      <c r="C287" s="32">
        <f t="shared" si="33"/>
        <v>9998.906273600458</v>
      </c>
      <c r="D287" s="32">
        <f t="shared" si="32"/>
        <v>1.7291195012847111E-2</v>
      </c>
      <c r="R287" s="40"/>
    </row>
    <row r="288" spans="2:18">
      <c r="B288" s="143"/>
      <c r="C288" s="32">
        <f t="shared" si="33"/>
        <v>9998.9093287021315</v>
      </c>
      <c r="D288" s="32">
        <f t="shared" si="32"/>
        <v>1.7691378192595204E-2</v>
      </c>
      <c r="R288" s="40"/>
    </row>
    <row r="289" spans="2:18">
      <c r="B289" s="143"/>
      <c r="C289" s="32">
        <f t="shared" si="33"/>
        <v>9998.9123838038049</v>
      </c>
      <c r="D289" s="32">
        <f t="shared" si="32"/>
        <v>1.8099664698171841E-2</v>
      </c>
      <c r="R289" s="40"/>
    </row>
    <row r="290" spans="2:18">
      <c r="B290" s="143"/>
      <c r="C290" s="32">
        <f t="shared" si="33"/>
        <v>9998.9154389054784</v>
      </c>
      <c r="D290" s="32">
        <f t="shared" si="32"/>
        <v>1.8516188678341348E-2</v>
      </c>
      <c r="R290" s="40"/>
    </row>
    <row r="291" spans="2:18">
      <c r="B291" s="143"/>
      <c r="C291" s="32">
        <f t="shared" si="33"/>
        <v>9998.9184940071518</v>
      </c>
      <c r="D291" s="32">
        <f t="shared" si="32"/>
        <v>1.894108577365821E-2</v>
      </c>
      <c r="R291" s="40"/>
    </row>
    <row r="292" spans="2:18">
      <c r="B292" s="143"/>
      <c r="C292" s="32">
        <f t="shared" si="33"/>
        <v>9998.9215491088253</v>
      </c>
      <c r="D292" s="32">
        <f t="shared" si="32"/>
        <v>1.9374493115676232E-2</v>
      </c>
      <c r="R292" s="40"/>
    </row>
    <row r="293" spans="2:18">
      <c r="B293" s="143"/>
      <c r="C293" s="32">
        <f t="shared" si="33"/>
        <v>9998.9246042104987</v>
      </c>
      <c r="D293" s="32">
        <f t="shared" si="32"/>
        <v>1.9816549325657115E-2</v>
      </c>
      <c r="R293" s="40"/>
    </row>
    <row r="294" spans="2:18">
      <c r="B294" s="143"/>
      <c r="C294" s="32">
        <f t="shared" si="33"/>
        <v>9998.9276593121722</v>
      </c>
      <c r="D294" s="32">
        <f t="shared" si="32"/>
        <v>2.0267394512767101E-2</v>
      </c>
      <c r="R294" s="40"/>
    </row>
    <row r="295" spans="2:18">
      <c r="B295" s="143"/>
      <c r="C295" s="32">
        <f t="shared" si="33"/>
        <v>9998.9307144138456</v>
      </c>
      <c r="D295" s="32">
        <f t="shared" si="32"/>
        <v>2.072717027175108E-2</v>
      </c>
      <c r="R295" s="40"/>
    </row>
    <row r="296" spans="2:18">
      <c r="B296" s="143"/>
      <c r="C296" s="32">
        <f t="shared" si="33"/>
        <v>9998.9337695155191</v>
      </c>
      <c r="D296" s="32">
        <f t="shared" si="32"/>
        <v>2.1196019680072915E-2</v>
      </c>
      <c r="R296" s="40"/>
    </row>
    <row r="297" spans="2:18">
      <c r="B297" s="143"/>
      <c r="C297" s="32">
        <f t="shared" si="33"/>
        <v>9998.9368246171925</v>
      </c>
      <c r="D297" s="32">
        <f t="shared" si="32"/>
        <v>2.1674087294510955E-2</v>
      </c>
      <c r="R297" s="40"/>
    </row>
    <row r="298" spans="2:18">
      <c r="B298" s="143"/>
      <c r="C298" s="32">
        <f t="shared" si="33"/>
        <v>9998.939879718866</v>
      </c>
      <c r="D298" s="32">
        <f t="shared" si="32"/>
        <v>2.2161519147197731E-2</v>
      </c>
      <c r="R298" s="40"/>
    </row>
    <row r="299" spans="2:18">
      <c r="B299" s="143"/>
      <c r="C299" s="32">
        <f t="shared" si="33"/>
        <v>9998.9429348205394</v>
      </c>
      <c r="D299" s="32">
        <f t="shared" si="32"/>
        <v>2.2658462741092865E-2</v>
      </c>
      <c r="R299" s="40"/>
    </row>
    <row r="300" spans="2:18">
      <c r="B300" s="143"/>
      <c r="C300" s="32">
        <f t="shared" si="33"/>
        <v>9998.9459899222129</v>
      </c>
      <c r="D300" s="32">
        <f t="shared" si="32"/>
        <v>2.3165067044878005E-2</v>
      </c>
      <c r="R300" s="40"/>
    </row>
    <row r="301" spans="2:18">
      <c r="B301" s="143"/>
      <c r="C301" s="32">
        <f t="shared" si="33"/>
        <v>9998.9490450238864</v>
      </c>
      <c r="D301" s="32">
        <f t="shared" si="32"/>
        <v>2.368148248726297E-2</v>
      </c>
      <c r="R301" s="40"/>
    </row>
    <row r="302" spans="2:18">
      <c r="B302" s="143"/>
      <c r="C302" s="32">
        <f t="shared" si="33"/>
        <v>9998.9521001255598</v>
      </c>
      <c r="D302" s="32">
        <f t="shared" si="32"/>
        <v>2.4207860950692012E-2</v>
      </c>
      <c r="R302" s="40"/>
    </row>
    <row r="303" spans="2:18">
      <c r="B303" s="143"/>
      <c r="C303" s="32">
        <f t="shared" si="33"/>
        <v>9998.9551552272333</v>
      </c>
      <c r="D303" s="32">
        <f t="shared" si="32"/>
        <v>2.4744355764439129E-2</v>
      </c>
      <c r="R303" s="40"/>
    </row>
    <row r="304" spans="2:18">
      <c r="B304" s="143"/>
      <c r="C304" s="32">
        <f t="shared" si="33"/>
        <v>9998.9582103289067</v>
      </c>
      <c r="D304" s="32">
        <f t="shared" si="32"/>
        <v>2.5291121697081701E-2</v>
      </c>
      <c r="R304" s="40"/>
    </row>
    <row r="305" spans="2:18">
      <c r="B305" s="143"/>
      <c r="C305" s="32">
        <f t="shared" si="33"/>
        <v>9998.9612654305802</v>
      </c>
      <c r="D305" s="32">
        <f t="shared" si="32"/>
        <v>2.5848314948341351E-2</v>
      </c>
      <c r="R305" s="40"/>
    </row>
    <row r="306" spans="2:18">
      <c r="B306" s="143"/>
      <c r="C306" s="32">
        <f t="shared" si="33"/>
        <v>9998.9643205322536</v>
      </c>
      <c r="D306" s="32">
        <f t="shared" si="32"/>
        <v>2.6416093140281375E-2</v>
      </c>
      <c r="R306" s="40"/>
    </row>
    <row r="307" spans="2:18">
      <c r="B307" s="143"/>
      <c r="C307" s="32">
        <f t="shared" si="33"/>
        <v>9998.9673756339271</v>
      </c>
      <c r="D307" s="32">
        <f t="shared" si="32"/>
        <v>2.6994615307849693E-2</v>
      </c>
      <c r="R307" s="40"/>
    </row>
    <row r="308" spans="2:18">
      <c r="B308" s="143"/>
      <c r="C308" s="32">
        <f t="shared" si="33"/>
        <v>9998.9704307356005</v>
      </c>
      <c r="D308" s="32">
        <f t="shared" si="32"/>
        <v>2.7584041888756926E-2</v>
      </c>
      <c r="R308" s="40"/>
    </row>
    <row r="309" spans="2:18">
      <c r="B309" s="143"/>
      <c r="C309" s="32">
        <f t="shared" si="33"/>
        <v>9998.973485837274</v>
      </c>
      <c r="D309" s="32">
        <f t="shared" si="32"/>
        <v>2.818453471267842E-2</v>
      </c>
      <c r="R309" s="40"/>
    </row>
    <row r="310" spans="2:18">
      <c r="B310" s="143"/>
      <c r="C310" s="32">
        <f t="shared" si="33"/>
        <v>9998.9765409389474</v>
      </c>
      <c r="D310" s="32">
        <f t="shared" si="32"/>
        <v>2.8796256989770133E-2</v>
      </c>
      <c r="R310" s="40"/>
    </row>
    <row r="311" spans="2:18">
      <c r="B311" s="143"/>
      <c r="C311" s="32">
        <f t="shared" si="33"/>
        <v>9998.9795960406209</v>
      </c>
      <c r="D311" s="32">
        <f t="shared" si="32"/>
        <v>2.9419373298487594E-2</v>
      </c>
      <c r="R311" s="40"/>
    </row>
    <row r="312" spans="2:18">
      <c r="B312" s="143"/>
      <c r="C312" s="32">
        <f t="shared" si="33"/>
        <v>9998.9826511422943</v>
      </c>
      <c r="D312" s="32">
        <f t="shared" si="32"/>
        <v>3.0054049572697368E-2</v>
      </c>
      <c r="R312" s="40"/>
    </row>
    <row r="313" spans="2:18">
      <c r="B313" s="143"/>
      <c r="C313" s="32">
        <f t="shared" si="33"/>
        <v>9998.9857062439678</v>
      </c>
      <c r="D313" s="32">
        <f t="shared" si="32"/>
        <v>3.0700453088070984E-2</v>
      </c>
      <c r="R313" s="40"/>
    </row>
    <row r="314" spans="2:18">
      <c r="B314" s="143"/>
      <c r="C314" s="32">
        <f t="shared" si="33"/>
        <v>9998.9887613456413</v>
      </c>
      <c r="D314" s="32">
        <f t="shared" si="32"/>
        <v>3.1358752447750889E-2</v>
      </c>
      <c r="R314" s="40"/>
    </row>
    <row r="315" spans="2:18">
      <c r="B315" s="143"/>
      <c r="C315" s="32">
        <f t="shared" si="33"/>
        <v>9998.9918164473147</v>
      </c>
      <c r="D315" s="32">
        <f t="shared" si="32"/>
        <v>3.2029117567278213E-2</v>
      </c>
      <c r="R315" s="40"/>
    </row>
    <row r="316" spans="2:18">
      <c r="B316" s="143"/>
      <c r="C316" s="32">
        <f t="shared" si="33"/>
        <v>9998.9948715489882</v>
      </c>
      <c r="D316" s="32">
        <f t="shared" si="32"/>
        <v>3.2711719658772613E-2</v>
      </c>
      <c r="R316" s="40"/>
    </row>
    <row r="317" spans="2:18">
      <c r="B317" s="143"/>
      <c r="C317" s="32">
        <f t="shared" si="33"/>
        <v>9998.9979266506616</v>
      </c>
      <c r="D317" s="32">
        <f t="shared" si="32"/>
        <v>3.340673121435396E-2</v>
      </c>
      <c r="R317" s="40"/>
    </row>
    <row r="318" spans="2:18">
      <c r="B318" s="143"/>
      <c r="C318" s="32">
        <f t="shared" si="33"/>
        <v>9999.0009817523351</v>
      </c>
      <c r="D318" s="32">
        <f t="shared" si="32"/>
        <v>3.4114325988796289E-2</v>
      </c>
      <c r="R318" s="40"/>
    </row>
    <row r="319" spans="2:18">
      <c r="B319" s="143"/>
      <c r="C319" s="32">
        <f t="shared" si="33"/>
        <v>9999.0040368540085</v>
      </c>
      <c r="D319" s="32">
        <f t="shared" si="32"/>
        <v>3.4834678981404313E-2</v>
      </c>
      <c r="R319" s="40"/>
    </row>
    <row r="320" spans="2:18">
      <c r="B320" s="143"/>
      <c r="C320" s="32">
        <f t="shared" si="33"/>
        <v>9999.007091955682</v>
      </c>
      <c r="D320" s="32">
        <f t="shared" si="32"/>
        <v>3.5567966417103164E-2</v>
      </c>
      <c r="R320" s="40"/>
    </row>
    <row r="321" spans="2:18">
      <c r="B321" s="143"/>
      <c r="C321" s="32">
        <f t="shared" si="33"/>
        <v>9999.0101470573554</v>
      </c>
      <c r="D321" s="32">
        <f t="shared" si="32"/>
        <v>3.6314365726731745E-2</v>
      </c>
      <c r="R321" s="40"/>
    </row>
    <row r="322" spans="2:18">
      <c r="B322" s="143"/>
      <c r="C322" s="32">
        <f t="shared" si="33"/>
        <v>9999.0132021590289</v>
      </c>
      <c r="D322" s="32">
        <f t="shared" si="32"/>
        <v>3.7074055526530821E-2</v>
      </c>
      <c r="R322" s="40"/>
    </row>
    <row r="323" spans="2:18">
      <c r="B323" s="143"/>
      <c r="C323" s="32">
        <f t="shared" si="33"/>
        <v>9999.0162572607023</v>
      </c>
      <c r="D323" s="32">
        <f t="shared" si="32"/>
        <v>3.7847215596816607E-2</v>
      </c>
      <c r="R323" s="40"/>
    </row>
    <row r="324" spans="2:18">
      <c r="B324" s="143"/>
      <c r="C324" s="32">
        <f t="shared" si="33"/>
        <v>9999.0193123623758</v>
      </c>
      <c r="D324" s="32">
        <f t="shared" si="32"/>
        <v>3.8634026859831284E-2</v>
      </c>
      <c r="R324" s="40"/>
    </row>
    <row r="325" spans="2:18">
      <c r="B325" s="143"/>
      <c r="C325" s="32">
        <f t="shared" si="33"/>
        <v>9999.0223674640492</v>
      </c>
      <c r="D325" s="32">
        <f t="shared" si="32"/>
        <v>3.9434671356761659E-2</v>
      </c>
      <c r="R325" s="40"/>
    </row>
    <row r="326" spans="2:18">
      <c r="B326" s="143"/>
      <c r="C326" s="32">
        <f t="shared" si="33"/>
        <v>9999.0254225657227</v>
      </c>
      <c r="D326" s="32">
        <f t="shared" si="32"/>
        <v>4.0249332223917404E-2</v>
      </c>
      <c r="R326" s="40"/>
    </row>
    <row r="327" spans="2:18">
      <c r="B327" s="143"/>
      <c r="C327" s="32">
        <f t="shared" si="33"/>
        <v>9999.0284776673961</v>
      </c>
      <c r="D327" s="32">
        <f t="shared" si="32"/>
        <v>4.1078193668061098E-2</v>
      </c>
      <c r="R327" s="40"/>
    </row>
    <row r="328" spans="2:18">
      <c r="B328" s="143"/>
      <c r="C328" s="32">
        <f t="shared" si="33"/>
        <v>9999.0315327690696</v>
      </c>
      <c r="D328" s="32">
        <f t="shared" si="32"/>
        <v>4.1921440940881564E-2</v>
      </c>
      <c r="R328" s="40"/>
    </row>
    <row r="329" spans="2:18">
      <c r="B329" s="143"/>
      <c r="C329" s="32">
        <f t="shared" si="33"/>
        <v>9999.0345878707431</v>
      </c>
      <c r="D329" s="32">
        <f t="shared" si="32"/>
        <v>4.2779260312602936E-2</v>
      </c>
      <c r="R329" s="40"/>
    </row>
    <row r="330" spans="2:18">
      <c r="B330" s="143"/>
      <c r="C330" s="32">
        <f t="shared" si="33"/>
        <v>9999.0376429724165</v>
      </c>
      <c r="D330" s="32">
        <f t="shared" si="32"/>
        <v>4.3651839044722009E-2</v>
      </c>
      <c r="R330" s="40"/>
    </row>
    <row r="331" spans="2:18">
      <c r="B331" s="143"/>
      <c r="C331" s="32">
        <f t="shared" si="33"/>
        <v>9999.04069807409</v>
      </c>
      <c r="D331" s="32">
        <f t="shared" si="32"/>
        <v>4.453936536186625E-2</v>
      </c>
      <c r="R331" s="40"/>
    </row>
    <row r="332" spans="2:18">
      <c r="B332" s="143"/>
      <c r="C332" s="32">
        <f t="shared" si="33"/>
        <v>9999.0437531757634</v>
      </c>
      <c r="D332" s="32">
        <f t="shared" si="32"/>
        <v>4.5442028422765721E-2</v>
      </c>
      <c r="R332" s="40"/>
    </row>
    <row r="333" spans="2:18">
      <c r="B333" s="143"/>
      <c r="C333" s="32">
        <f t="shared" si="33"/>
        <v>9999.0468082774369</v>
      </c>
      <c r="D333" s="32">
        <f t="shared" si="32"/>
        <v>4.6360018290331782E-2</v>
      </c>
      <c r="R333" s="40"/>
    </row>
    <row r="334" spans="2:18">
      <c r="B334" s="143"/>
      <c r="C334" s="32">
        <f t="shared" si="33"/>
        <v>9999.0498633791103</v>
      </c>
      <c r="D334" s="32">
        <f t="shared" si="32"/>
        <v>4.7293525900836395E-2</v>
      </c>
      <c r="R334" s="40"/>
    </row>
    <row r="335" spans="2:18">
      <c r="B335" s="143"/>
      <c r="C335" s="32">
        <f t="shared" si="33"/>
        <v>9999.0529184807838</v>
      </c>
      <c r="D335" s="32">
        <f t="shared" si="32"/>
        <v>4.8242743032185308E-2</v>
      </c>
      <c r="R335" s="40"/>
    </row>
    <row r="336" spans="2:18">
      <c r="B336" s="143"/>
      <c r="C336" s="32">
        <f t="shared" si="33"/>
        <v>9999.0559735824572</v>
      </c>
      <c r="D336" s="32">
        <f t="shared" si="32"/>
        <v>4.920786227127958E-2</v>
      </c>
      <c r="R336" s="40"/>
    </row>
    <row r="337" spans="2:18">
      <c r="B337" s="143"/>
      <c r="C337" s="32">
        <f t="shared" si="33"/>
        <v>9999.0590286841307</v>
      </c>
      <c r="D337" s="32">
        <f t="shared" ref="D337:D400" si="34">EXP(-((C337-$D$24)^2)/(2*$D$26^2))/(SQRT(2*PI())*$D$26)</f>
        <v>5.0189076980459282E-2</v>
      </c>
      <c r="R337" s="40"/>
    </row>
    <row r="338" spans="2:18">
      <c r="B338" s="143"/>
      <c r="C338" s="32">
        <f t="shared" ref="C338:C401" si="35">C337+$D$141</f>
        <v>9999.0620837858041</v>
      </c>
      <c r="D338" s="32">
        <f t="shared" si="34"/>
        <v>5.118658126302443E-2</v>
      </c>
      <c r="R338" s="40"/>
    </row>
    <row r="339" spans="2:18">
      <c r="B339" s="143"/>
      <c r="C339" s="32">
        <f t="shared" si="35"/>
        <v>9999.0651388874776</v>
      </c>
      <c r="D339" s="32">
        <f t="shared" si="34"/>
        <v>5.2200569927827713E-2</v>
      </c>
      <c r="R339" s="40"/>
    </row>
    <row r="340" spans="2:18">
      <c r="B340" s="143"/>
      <c r="C340" s="32">
        <f t="shared" si="35"/>
        <v>9999.068193989151</v>
      </c>
      <c r="D340" s="32">
        <f t="shared" si="34"/>
        <v>5.3231238452934412E-2</v>
      </c>
      <c r="R340" s="40"/>
    </row>
    <row r="341" spans="2:18">
      <c r="B341" s="143"/>
      <c r="C341" s="32">
        <f t="shared" si="35"/>
        <v>9999.0712490908245</v>
      </c>
      <c r="D341" s="32">
        <f t="shared" si="34"/>
        <v>5.4278782948344942E-2</v>
      </c>
      <c r="R341" s="40"/>
    </row>
    <row r="342" spans="2:18">
      <c r="B342" s="143"/>
      <c r="C342" s="32">
        <f t="shared" si="35"/>
        <v>9999.0743041924979</v>
      </c>
      <c r="D342" s="32">
        <f t="shared" si="34"/>
        <v>5.5343400117776061E-2</v>
      </c>
      <c r="R342" s="40"/>
    </row>
    <row r="343" spans="2:18">
      <c r="B343" s="143"/>
      <c r="C343" s="32">
        <f t="shared" si="35"/>
        <v>9999.0773592941714</v>
      </c>
      <c r="D343" s="32">
        <f t="shared" si="34"/>
        <v>5.6425287219496967E-2</v>
      </c>
      <c r="R343" s="40"/>
    </row>
    <row r="344" spans="2:18">
      <c r="B344" s="143"/>
      <c r="C344" s="32">
        <f t="shared" si="35"/>
        <v>9999.0804143958449</v>
      </c>
      <c r="D344" s="32">
        <f t="shared" si="34"/>
        <v>5.7524642026216516E-2</v>
      </c>
      <c r="R344" s="40"/>
    </row>
    <row r="345" spans="2:18">
      <c r="B345" s="143"/>
      <c r="C345" s="32">
        <f t="shared" si="35"/>
        <v>9999.0834694975183</v>
      </c>
      <c r="D345" s="32">
        <f t="shared" si="34"/>
        <v>5.8641662784019111E-2</v>
      </c>
      <c r="R345" s="40"/>
    </row>
    <row r="346" spans="2:18">
      <c r="B346" s="143"/>
      <c r="C346" s="32">
        <f t="shared" si="35"/>
        <v>9999.0865245991918</v>
      </c>
      <c r="D346" s="32">
        <f t="shared" si="34"/>
        <v>5.9776548170346007E-2</v>
      </c>
      <c r="R346" s="40"/>
    </row>
    <row r="347" spans="2:18">
      <c r="B347" s="143"/>
      <c r="C347" s="32">
        <f t="shared" si="35"/>
        <v>9999.0895797008652</v>
      </c>
      <c r="D347" s="32">
        <f t="shared" si="34"/>
        <v>6.0929497251020218E-2</v>
      </c>
      <c r="R347" s="40"/>
    </row>
    <row r="348" spans="2:18">
      <c r="B348" s="143"/>
      <c r="C348" s="32">
        <f t="shared" si="35"/>
        <v>9999.0926348025387</v>
      </c>
      <c r="D348" s="32">
        <f t="shared" si="34"/>
        <v>6.2100709436312594E-2</v>
      </c>
      <c r="R348" s="40"/>
    </row>
    <row r="349" spans="2:18">
      <c r="B349" s="143"/>
      <c r="C349" s="32">
        <f t="shared" si="35"/>
        <v>9999.0956899042121</v>
      </c>
      <c r="D349" s="32">
        <f t="shared" si="34"/>
        <v>6.3290384436048203E-2</v>
      </c>
      <c r="R349" s="40"/>
    </row>
    <row r="350" spans="2:18">
      <c r="B350" s="143"/>
      <c r="C350" s="32">
        <f t="shared" si="35"/>
        <v>9999.0987450058856</v>
      </c>
      <c r="D350" s="32">
        <f t="shared" si="34"/>
        <v>6.449872221375097E-2</v>
      </c>
      <c r="R350" s="40"/>
    </row>
    <row r="351" spans="2:18">
      <c r="B351" s="143"/>
      <c r="C351" s="32">
        <f t="shared" si="35"/>
        <v>9999.101800107559</v>
      </c>
      <c r="D351" s="32">
        <f t="shared" si="34"/>
        <v>6.5725922939827139E-2</v>
      </c>
      <c r="R351" s="40"/>
    </row>
    <row r="352" spans="2:18">
      <c r="B352" s="143"/>
      <c r="C352" s="32">
        <f t="shared" si="35"/>
        <v>9999.1048552092325</v>
      </c>
      <c r="D352" s="32">
        <f t="shared" si="34"/>
        <v>6.6972186943786066E-2</v>
      </c>
      <c r="R352" s="40"/>
    </row>
    <row r="353" spans="2:18">
      <c r="B353" s="143"/>
      <c r="C353" s="32">
        <f t="shared" si="35"/>
        <v>9999.1079103109059</v>
      </c>
      <c r="D353" s="32">
        <f t="shared" si="34"/>
        <v>6.8237714665499008E-2</v>
      </c>
      <c r="R353" s="40"/>
    </row>
    <row r="354" spans="2:18">
      <c r="B354" s="143"/>
      <c r="C354" s="32">
        <f t="shared" si="35"/>
        <v>9999.1109654125794</v>
      </c>
      <c r="D354" s="32">
        <f t="shared" si="34"/>
        <v>6.9522706605496906E-2</v>
      </c>
      <c r="R354" s="40"/>
    </row>
    <row r="355" spans="2:18">
      <c r="B355" s="143"/>
      <c r="C355" s="32">
        <f t="shared" si="35"/>
        <v>9999.1140205142528</v>
      </c>
      <c r="D355" s="32">
        <f t="shared" si="34"/>
        <v>7.0827363274307401E-2</v>
      </c>
      <c r="R355" s="40"/>
    </row>
    <row r="356" spans="2:18">
      <c r="B356" s="143"/>
      <c r="C356" s="32">
        <f t="shared" si="35"/>
        <v>9999.1170756159263</v>
      </c>
      <c r="D356" s="32">
        <f t="shared" si="34"/>
        <v>7.2151885140832955E-2</v>
      </c>
      <c r="R356" s="40"/>
    </row>
    <row r="357" spans="2:18">
      <c r="B357" s="143"/>
      <c r="C357" s="32">
        <f t="shared" si="35"/>
        <v>9999.1201307175997</v>
      </c>
      <c r="D357" s="32">
        <f t="shared" si="34"/>
        <v>7.3496472579772362E-2</v>
      </c>
      <c r="R357" s="40"/>
    </row>
    <row r="358" spans="2:18">
      <c r="B358" s="143"/>
      <c r="C358" s="32">
        <f t="shared" si="35"/>
        <v>9999.1231858192732</v>
      </c>
      <c r="D358" s="32">
        <f t="shared" si="34"/>
        <v>7.4861325818087396E-2</v>
      </c>
      <c r="R358" s="40"/>
    </row>
    <row r="359" spans="2:18">
      <c r="B359" s="143"/>
      <c r="C359" s="32">
        <f t="shared" si="35"/>
        <v>9999.1262409209467</v>
      </c>
      <c r="D359" s="32">
        <f t="shared" si="34"/>
        <v>7.6246644880518022E-2</v>
      </c>
      <c r="R359" s="40"/>
    </row>
    <row r="360" spans="2:18">
      <c r="B360" s="143"/>
      <c r="C360" s="32">
        <f t="shared" si="35"/>
        <v>9999.1292960226201</v>
      </c>
      <c r="D360" s="32">
        <f t="shared" si="34"/>
        <v>7.7652629534149337E-2</v>
      </c>
      <c r="R360" s="40"/>
    </row>
    <row r="361" spans="2:18">
      <c r="B361" s="143"/>
      <c r="C361" s="32">
        <f t="shared" si="35"/>
        <v>9999.1323511242936</v>
      </c>
      <c r="D361" s="32">
        <f t="shared" si="34"/>
        <v>7.9079479232033942E-2</v>
      </c>
      <c r="R361" s="40"/>
    </row>
    <row r="362" spans="2:18">
      <c r="B362" s="143"/>
      <c r="C362" s="32">
        <f t="shared" si="35"/>
        <v>9999.135406225967</v>
      </c>
      <c r="D362" s="32">
        <f t="shared" si="34"/>
        <v>8.0527393055874683E-2</v>
      </c>
      <c r="R362" s="40"/>
    </row>
    <row r="363" spans="2:18">
      <c r="B363" s="143"/>
      <c r="C363" s="32">
        <f t="shared" si="35"/>
        <v>9999.1384613276405</v>
      </c>
      <c r="D363" s="32">
        <f t="shared" si="34"/>
        <v>8.1996569657772023E-2</v>
      </c>
      <c r="R363" s="40"/>
    </row>
    <row r="364" spans="2:18">
      <c r="B364" s="143"/>
      <c r="C364" s="32">
        <f t="shared" si="35"/>
        <v>9999.1415164293139</v>
      </c>
      <c r="D364" s="32">
        <f t="shared" si="34"/>
        <v>8.3487207201041705E-2</v>
      </c>
      <c r="R364" s="40"/>
    </row>
    <row r="365" spans="2:18">
      <c r="B365" s="143"/>
      <c r="C365" s="32">
        <f t="shared" si="35"/>
        <v>9999.1445715309874</v>
      </c>
      <c r="D365" s="32">
        <f t="shared" si="34"/>
        <v>8.4999503300108595E-2</v>
      </c>
      <c r="R365" s="40"/>
    </row>
    <row r="366" spans="2:18">
      <c r="B366" s="143"/>
      <c r="C366" s="32">
        <f t="shared" si="35"/>
        <v>9999.1476266326608</v>
      </c>
      <c r="D366" s="32">
        <f t="shared" si="34"/>
        <v>8.6533654959483286E-2</v>
      </c>
      <c r="R366" s="40"/>
    </row>
    <row r="367" spans="2:18">
      <c r="B367" s="143"/>
      <c r="C367" s="32">
        <f t="shared" si="35"/>
        <v>9999.1506817343343</v>
      </c>
      <c r="D367" s="32">
        <f t="shared" si="34"/>
        <v>8.8089858511828129E-2</v>
      </c>
      <c r="R367" s="40"/>
    </row>
    <row r="368" spans="2:18">
      <c r="B368" s="143"/>
      <c r="C368" s="32">
        <f t="shared" si="35"/>
        <v>9999.1537368360077</v>
      </c>
      <c r="D368" s="32">
        <f t="shared" si="34"/>
        <v>8.9668309555120326E-2</v>
      </c>
      <c r="R368" s="40"/>
    </row>
    <row r="369" spans="2:18">
      <c r="B369" s="143"/>
      <c r="C369" s="32">
        <f t="shared" si="35"/>
        <v>9999.1567919376812</v>
      </c>
      <c r="D369" s="32">
        <f t="shared" si="34"/>
        <v>9.1269202888920223E-2</v>
      </c>
      <c r="R369" s="40"/>
    </row>
    <row r="370" spans="2:18">
      <c r="B370" s="143"/>
      <c r="C370" s="32">
        <f t="shared" si="35"/>
        <v>9999.1598470393546</v>
      </c>
      <c r="D370" s="32">
        <f t="shared" si="34"/>
        <v>9.2892732449753462E-2</v>
      </c>
      <c r="R370" s="40"/>
    </row>
    <row r="371" spans="2:18">
      <c r="B371" s="143"/>
      <c r="C371" s="32">
        <f t="shared" si="35"/>
        <v>9999.1629021410281</v>
      </c>
      <c r="D371" s="32">
        <f t="shared" si="34"/>
        <v>9.4539091245615825E-2</v>
      </c>
      <c r="R371" s="40"/>
    </row>
    <row r="372" spans="2:18">
      <c r="B372" s="143"/>
      <c r="C372" s="32">
        <f t="shared" si="35"/>
        <v>9999.1659572427016</v>
      </c>
      <c r="D372" s="32">
        <f t="shared" si="34"/>
        <v>9.6208471289610714E-2</v>
      </c>
      <c r="R372" s="40"/>
    </row>
    <row r="373" spans="2:18">
      <c r="B373" s="143"/>
      <c r="C373" s="32">
        <f t="shared" si="35"/>
        <v>9999.169012344375</v>
      </c>
      <c r="D373" s="32">
        <f t="shared" si="34"/>
        <v>9.7901063532729649E-2</v>
      </c>
      <c r="R373" s="40"/>
    </row>
    <row r="374" spans="2:18">
      <c r="B374" s="143"/>
      <c r="C374" s="32">
        <f t="shared" si="35"/>
        <v>9999.1720674460485</v>
      </c>
      <c r="D374" s="32">
        <f t="shared" si="34"/>
        <v>9.9617057795786224E-2</v>
      </c>
      <c r="R374" s="40"/>
    </row>
    <row r="375" spans="2:18">
      <c r="B375" s="143"/>
      <c r="C375" s="32">
        <f t="shared" si="35"/>
        <v>9999.1751225477219</v>
      </c>
      <c r="D375" s="32">
        <f t="shared" si="34"/>
        <v>0.1013566427005155</v>
      </c>
      <c r="R375" s="40"/>
    </row>
    <row r="376" spans="2:18">
      <c r="B376" s="143"/>
      <c r="C376" s="32">
        <f t="shared" si="35"/>
        <v>9999.1781776493954</v>
      </c>
      <c r="D376" s="32">
        <f t="shared" si="34"/>
        <v>0.10312000559985039</v>
      </c>
      <c r="R376" s="40"/>
    </row>
    <row r="377" spans="2:18">
      <c r="B377" s="143"/>
      <c r="C377" s="32">
        <f t="shared" si="35"/>
        <v>9999.1812327510688</v>
      </c>
      <c r="D377" s="32">
        <f t="shared" si="34"/>
        <v>0.10490733250738792</v>
      </c>
      <c r="R377" s="40"/>
    </row>
    <row r="378" spans="2:18">
      <c r="B378" s="143"/>
      <c r="C378" s="32">
        <f t="shared" si="35"/>
        <v>9999.1842878527423</v>
      </c>
      <c r="D378" s="32">
        <f t="shared" si="34"/>
        <v>0.10671880802605795</v>
      </c>
      <c r="R378" s="40"/>
    </row>
    <row r="379" spans="2:18">
      <c r="B379" s="143"/>
      <c r="C379" s="32">
        <f t="shared" si="35"/>
        <v>9999.1873429544157</v>
      </c>
      <c r="D379" s="32">
        <f t="shared" si="34"/>
        <v>0.10855461527600926</v>
      </c>
      <c r="R379" s="40"/>
    </row>
    <row r="380" spans="2:18">
      <c r="B380" s="143"/>
      <c r="C380" s="32">
        <f t="shared" si="35"/>
        <v>9999.1903980560892</v>
      </c>
      <c r="D380" s="32">
        <f t="shared" si="34"/>
        <v>0.1104149358217261</v>
      </c>
      <c r="R380" s="40"/>
    </row>
    <row r="381" spans="2:18">
      <c r="B381" s="143"/>
      <c r="C381" s="32">
        <f t="shared" si="35"/>
        <v>9999.1934531577626</v>
      </c>
      <c r="D381" s="32">
        <f t="shared" si="34"/>
        <v>0.11229994959839097</v>
      </c>
      <c r="R381" s="40"/>
    </row>
    <row r="382" spans="2:18">
      <c r="B382" s="143"/>
      <c r="C382" s="32">
        <f t="shared" si="35"/>
        <v>9999.1965082594361</v>
      </c>
      <c r="D382" s="32">
        <f t="shared" si="34"/>
        <v>0.11420983483750873</v>
      </c>
      <c r="R382" s="40"/>
    </row>
    <row r="383" spans="2:18">
      <c r="B383" s="143"/>
      <c r="C383" s="32">
        <f t="shared" si="35"/>
        <v>9999.1995633611095</v>
      </c>
      <c r="D383" s="32">
        <f t="shared" si="34"/>
        <v>0.11614476799180853</v>
      </c>
      <c r="R383" s="40"/>
    </row>
    <row r="384" spans="2:18">
      <c r="B384" s="143"/>
      <c r="C384" s="32">
        <f t="shared" si="35"/>
        <v>9999.202618462783</v>
      </c>
      <c r="D384" s="32">
        <f t="shared" si="34"/>
        <v>0.11810492365944002</v>
      </c>
      <c r="R384" s="40"/>
    </row>
    <row r="385" spans="2:18">
      <c r="B385" s="143"/>
      <c r="C385" s="32">
        <f t="shared" si="35"/>
        <v>9999.2056735644564</v>
      </c>
      <c r="D385" s="32">
        <f t="shared" si="34"/>
        <v>0.12009047450748137</v>
      </c>
      <c r="R385" s="40"/>
    </row>
    <row r="386" spans="2:18">
      <c r="B386" s="143"/>
      <c r="C386" s="32">
        <f t="shared" si="35"/>
        <v>9999.2087286661299</v>
      </c>
      <c r="D386" s="32">
        <f t="shared" si="34"/>
        <v>0.12210159119477719</v>
      </c>
      <c r="R386" s="40"/>
    </row>
    <row r="387" spans="2:18">
      <c r="B387" s="143"/>
      <c r="C387" s="32">
        <f t="shared" si="35"/>
        <v>9999.2117837678034</v>
      </c>
      <c r="D387" s="32">
        <f t="shared" si="34"/>
        <v>0.12413844229412435</v>
      </c>
      <c r="R387" s="40"/>
    </row>
    <row r="388" spans="2:18">
      <c r="B388" s="143"/>
      <c r="C388" s="32">
        <f t="shared" si="35"/>
        <v>9999.2148388694768</v>
      </c>
      <c r="D388" s="32">
        <f t="shared" si="34"/>
        <v>0.12620119421382558</v>
      </c>
      <c r="R388" s="40"/>
    </row>
    <row r="389" spans="2:18">
      <c r="B389" s="143"/>
      <c r="C389" s="32">
        <f t="shared" si="35"/>
        <v>9999.2178939711503</v>
      </c>
      <c r="D389" s="32">
        <f t="shared" si="34"/>
        <v>0.1282900111186302</v>
      </c>
      <c r="R389" s="40"/>
    </row>
    <row r="390" spans="2:18">
      <c r="B390" s="143"/>
      <c r="C390" s="32">
        <f t="shared" si="35"/>
        <v>9999.2209490728237</v>
      </c>
      <c r="D390" s="32">
        <f t="shared" si="34"/>
        <v>0.13040505485008244</v>
      </c>
      <c r="R390" s="40"/>
    </row>
    <row r="391" spans="2:18">
      <c r="B391" s="143"/>
      <c r="C391" s="32">
        <f t="shared" si="35"/>
        <v>9999.2240041744972</v>
      </c>
      <c r="D391" s="32">
        <f t="shared" si="34"/>
        <v>0.13254648484629836</v>
      </c>
      <c r="R391" s="40"/>
    </row>
    <row r="392" spans="2:18">
      <c r="B392" s="143"/>
      <c r="C392" s="32">
        <f t="shared" si="35"/>
        <v>9999.2270592761706</v>
      </c>
      <c r="D392" s="32">
        <f t="shared" si="34"/>
        <v>0.13471445806119325</v>
      </c>
      <c r="R392" s="40"/>
    </row>
    <row r="393" spans="2:18">
      <c r="B393" s="143"/>
      <c r="C393" s="32">
        <f t="shared" si="35"/>
        <v>9999.2301143778441</v>
      </c>
      <c r="D393" s="32">
        <f t="shared" si="34"/>
        <v>0.13690912888318107</v>
      </c>
      <c r="R393" s="40"/>
    </row>
    <row r="394" spans="2:18">
      <c r="B394" s="143"/>
      <c r="C394" s="32">
        <f t="shared" si="35"/>
        <v>9999.2331694795175</v>
      </c>
      <c r="D394" s="32">
        <f t="shared" si="34"/>
        <v>0.13913064905336933</v>
      </c>
      <c r="R394" s="40"/>
    </row>
    <row r="395" spans="2:18">
      <c r="B395" s="143"/>
      <c r="C395" s="32">
        <f t="shared" si="35"/>
        <v>9999.236224581191</v>
      </c>
      <c r="D395" s="32">
        <f t="shared" si="34"/>
        <v>0.14137916758327271</v>
      </c>
      <c r="R395" s="40"/>
    </row>
    <row r="396" spans="2:18">
      <c r="B396" s="143"/>
      <c r="C396" s="32">
        <f t="shared" si="35"/>
        <v>9999.2392796828644</v>
      </c>
      <c r="D396" s="32">
        <f t="shared" si="34"/>
        <v>0.14365483067206919</v>
      </c>
      <c r="R396" s="40"/>
    </row>
    <row r="397" spans="2:18">
      <c r="B397" s="143"/>
      <c r="C397" s="32">
        <f t="shared" si="35"/>
        <v>9999.2423347845379</v>
      </c>
      <c r="D397" s="32">
        <f t="shared" si="34"/>
        <v>0.14595778162342338</v>
      </c>
      <c r="R397" s="40"/>
    </row>
    <row r="398" spans="2:18">
      <c r="B398" s="143"/>
      <c r="C398" s="32">
        <f t="shared" si="35"/>
        <v>9999.2453898862113</v>
      </c>
      <c r="D398" s="32">
        <f t="shared" si="34"/>
        <v>0.14828816076190252</v>
      </c>
      <c r="R398" s="40"/>
    </row>
    <row r="399" spans="2:18">
      <c r="B399" s="143"/>
      <c r="C399" s="32">
        <f t="shared" si="35"/>
        <v>9999.2484449878848</v>
      </c>
      <c r="D399" s="32">
        <f t="shared" si="34"/>
        <v>0.15064610534901063</v>
      </c>
      <c r="R399" s="40"/>
    </row>
    <row r="400" spans="2:18">
      <c r="B400" s="143"/>
      <c r="C400" s="32">
        <f t="shared" si="35"/>
        <v>9999.2515000895582</v>
      </c>
      <c r="D400" s="32">
        <f t="shared" si="34"/>
        <v>0.15303174949886753</v>
      </c>
      <c r="R400" s="40"/>
    </row>
    <row r="401" spans="2:18">
      <c r="B401" s="143"/>
      <c r="C401" s="32">
        <f t="shared" si="35"/>
        <v>9999.2545551912317</v>
      </c>
      <c r="D401" s="32">
        <f t="shared" ref="D401:D464" si="36">EXP(-((C401-$D$24)^2)/(2*$D$26^2))/(SQRT(2*PI())*$D$26)</f>
        <v>0.15544522409355874</v>
      </c>
      <c r="R401" s="40"/>
    </row>
    <row r="402" spans="2:18">
      <c r="B402" s="143"/>
      <c r="C402" s="32">
        <f t="shared" ref="C402:C465" si="37">C401+$D$141</f>
        <v>9999.2576102929052</v>
      </c>
      <c r="D402" s="32">
        <f t="shared" si="36"/>
        <v>0.15788665669818552</v>
      </c>
      <c r="R402" s="40"/>
    </row>
    <row r="403" spans="2:18">
      <c r="B403" s="143"/>
      <c r="C403" s="32">
        <f t="shared" si="37"/>
        <v>9999.2606653945786</v>
      </c>
      <c r="D403" s="32">
        <f t="shared" si="36"/>
        <v>0.16035617147564163</v>
      </c>
      <c r="R403" s="40"/>
    </row>
    <row r="404" spans="2:18">
      <c r="B404" s="143"/>
      <c r="C404" s="32">
        <f t="shared" si="37"/>
        <v>9999.2637204962521</v>
      </c>
      <c r="D404" s="32">
        <f t="shared" si="36"/>
        <v>0.16285388910114548</v>
      </c>
      <c r="R404" s="40"/>
    </row>
    <row r="405" spans="2:18">
      <c r="B405" s="143"/>
      <c r="C405" s="32">
        <f t="shared" si="37"/>
        <v>9999.2667755979255</v>
      </c>
      <c r="D405" s="32">
        <f t="shared" si="36"/>
        <v>0.16537992667655907</v>
      </c>
      <c r="R405" s="40"/>
    </row>
    <row r="406" spans="2:18">
      <c r="B406" s="143"/>
      <c r="C406" s="32">
        <f t="shared" si="37"/>
        <v>9999.269830699599</v>
      </c>
      <c r="D406" s="32">
        <f t="shared" si="36"/>
        <v>0.16793439764451973</v>
      </c>
      <c r="R406" s="40"/>
    </row>
    <row r="407" spans="2:18">
      <c r="B407" s="143"/>
      <c r="C407" s="32">
        <f t="shared" si="37"/>
        <v>9999.2728858012724</v>
      </c>
      <c r="D407" s="32">
        <f t="shared" si="36"/>
        <v>0.1705174117024193</v>
      </c>
      <c r="R407" s="40"/>
    </row>
    <row r="408" spans="2:18">
      <c r="B408" s="143"/>
      <c r="C408" s="32">
        <f t="shared" si="37"/>
        <v>9999.2759409029459</v>
      </c>
      <c r="D408" s="32">
        <f t="shared" si="36"/>
        <v>0.17312907471625782</v>
      </c>
      <c r="R408" s="40"/>
    </row>
    <row r="409" spans="2:18">
      <c r="B409" s="143"/>
      <c r="C409" s="32">
        <f t="shared" si="37"/>
        <v>9999.2789960046193</v>
      </c>
      <c r="D409" s="32">
        <f t="shared" si="36"/>
        <v>0.17576948863440597</v>
      </c>
      <c r="R409" s="40"/>
    </row>
    <row r="410" spans="2:18">
      <c r="B410" s="143"/>
      <c r="C410" s="32">
        <f t="shared" si="37"/>
        <v>9999.2820511062928</v>
      </c>
      <c r="D410" s="32">
        <f t="shared" si="36"/>
        <v>0.17843875140130638</v>
      </c>
      <c r="R410" s="40"/>
    </row>
    <row r="411" spans="2:18">
      <c r="B411" s="143"/>
      <c r="C411" s="32">
        <f t="shared" si="37"/>
        <v>9999.2851062079662</v>
      </c>
      <c r="D411" s="32">
        <f t="shared" si="36"/>
        <v>0.18113695687114734</v>
      </c>
      <c r="R411" s="40"/>
    </row>
    <row r="412" spans="2:18">
      <c r="B412" s="143"/>
      <c r="C412" s="32">
        <f t="shared" si="37"/>
        <v>9999.2881613096397</v>
      </c>
      <c r="D412" s="32">
        <f t="shared" si="36"/>
        <v>0.18386419472154156</v>
      </c>
      <c r="R412" s="40"/>
    </row>
    <row r="413" spans="2:18">
      <c r="B413" s="143"/>
      <c r="C413" s="32">
        <f t="shared" si="37"/>
        <v>9999.2912164113131</v>
      </c>
      <c r="D413" s="32">
        <f t="shared" si="36"/>
        <v>0.18662055036724298</v>
      </c>
      <c r="R413" s="40"/>
    </row>
    <row r="414" spans="2:18">
      <c r="B414" s="143"/>
      <c r="C414" s="32">
        <f t="shared" si="37"/>
        <v>9999.2942715129866</v>
      </c>
      <c r="D414" s="32">
        <f t="shared" si="36"/>
        <v>0.1894061048739365</v>
      </c>
      <c r="R414" s="40"/>
    </row>
    <row r="415" spans="2:18">
      <c r="B415" s="143"/>
      <c r="C415" s="32">
        <f t="shared" si="37"/>
        <v>9999.2973266146601</v>
      </c>
      <c r="D415" s="32">
        <f t="shared" si="36"/>
        <v>0.19222093487213418</v>
      </c>
      <c r="R415" s="40"/>
    </row>
    <row r="416" spans="2:18">
      <c r="B416" s="143"/>
      <c r="C416" s="32">
        <f t="shared" si="37"/>
        <v>9999.3003817163335</v>
      </c>
      <c r="D416" s="32">
        <f t="shared" si="36"/>
        <v>0.19506511247121389</v>
      </c>
      <c r="R416" s="40"/>
    </row>
    <row r="417" spans="2:18">
      <c r="B417" s="143"/>
      <c r="C417" s="32">
        <f t="shared" si="37"/>
        <v>9999.303436818007</v>
      </c>
      <c r="D417" s="32">
        <f t="shared" si="36"/>
        <v>0.19793870517363399</v>
      </c>
      <c r="R417" s="40"/>
    </row>
    <row r="418" spans="2:18">
      <c r="B418" s="143"/>
      <c r="C418" s="32">
        <f t="shared" si="37"/>
        <v>9999.3064919196804</v>
      </c>
      <c r="D418" s="32">
        <f t="shared" si="36"/>
        <v>0.20084177578936227</v>
      </c>
      <c r="R418" s="40"/>
    </row>
    <row r="419" spans="2:18">
      <c r="B419" s="143"/>
      <c r="C419" s="32">
        <f t="shared" si="37"/>
        <v>9999.3095470213539</v>
      </c>
      <c r="D419" s="32">
        <f t="shared" si="36"/>
        <v>0.20377438235055303</v>
      </c>
      <c r="R419" s="40"/>
    </row>
    <row r="420" spans="2:18">
      <c r="B420" s="143"/>
      <c r="C420" s="32">
        <f t="shared" si="37"/>
        <v>9999.3126021230273</v>
      </c>
      <c r="D420" s="32">
        <f t="shared" si="36"/>
        <v>0.20673657802651108</v>
      </c>
      <c r="R420" s="40"/>
    </row>
    <row r="421" spans="2:18">
      <c r="B421" s="143"/>
      <c r="C421" s="32">
        <f t="shared" si="37"/>
        <v>9999.3156572247008</v>
      </c>
      <c r="D421" s="32">
        <f t="shared" si="36"/>
        <v>0.20972841103897744</v>
      </c>
      <c r="R421" s="40"/>
    </row>
    <row r="422" spans="2:18">
      <c r="B422" s="143"/>
      <c r="C422" s="32">
        <f t="shared" si="37"/>
        <v>9999.3187123263742</v>
      </c>
      <c r="D422" s="32">
        <f t="shared" si="36"/>
        <v>0.21274992457777694</v>
      </c>
      <c r="R422" s="40"/>
    </row>
    <row r="423" spans="2:18">
      <c r="B423" s="143"/>
      <c r="C423" s="32">
        <f t="shared" si="37"/>
        <v>9999.3217674280477</v>
      </c>
      <c r="D423" s="32">
        <f t="shared" si="36"/>
        <v>0.21580115671686315</v>
      </c>
      <c r="R423" s="40"/>
    </row>
    <row r="424" spans="2:18">
      <c r="B424" s="143"/>
      <c r="C424" s="32">
        <f t="shared" si="37"/>
        <v>9999.3248225297211</v>
      </c>
      <c r="D424" s="32">
        <f t="shared" si="36"/>
        <v>0.21888214033079995</v>
      </c>
      <c r="R424" s="40"/>
    </row>
    <row r="425" spans="2:18">
      <c r="B425" s="143"/>
      <c r="C425" s="32">
        <f t="shared" si="37"/>
        <v>9999.3278776313946</v>
      </c>
      <c r="D425" s="32">
        <f t="shared" si="36"/>
        <v>0.22199290301171901</v>
      </c>
      <c r="R425" s="40"/>
    </row>
    <row r="426" spans="2:18">
      <c r="B426" s="143"/>
      <c r="C426" s="32">
        <f t="shared" si="37"/>
        <v>9999.330932733068</v>
      </c>
      <c r="D426" s="32">
        <f t="shared" si="36"/>
        <v>0.22513346698679021</v>
      </c>
      <c r="R426" s="40"/>
    </row>
    <row r="427" spans="2:18">
      <c r="B427" s="143"/>
      <c r="C427" s="32">
        <f t="shared" si="37"/>
        <v>9999.3339878347415</v>
      </c>
      <c r="D427" s="32">
        <f t="shared" si="36"/>
        <v>0.22830384903624645</v>
      </c>
      <c r="R427" s="40"/>
    </row>
    <row r="428" spans="2:18">
      <c r="B428" s="143"/>
      <c r="C428" s="32">
        <f t="shared" si="37"/>
        <v>9999.3370429364149</v>
      </c>
      <c r="D428" s="32">
        <f t="shared" si="36"/>
        <v>0.23150406041200067</v>
      </c>
      <c r="R428" s="40"/>
    </row>
    <row r="429" spans="2:18">
      <c r="B429" s="143"/>
      <c r="C429" s="32">
        <f t="shared" si="37"/>
        <v>9999.3400980380884</v>
      </c>
      <c r="D429" s="32">
        <f t="shared" si="36"/>
        <v>0.23473410675689579</v>
      </c>
      <c r="R429" s="40"/>
    </row>
    <row r="430" spans="2:18">
      <c r="B430" s="143"/>
      <c r="C430" s="32">
        <f t="shared" si="37"/>
        <v>9999.3431531397619</v>
      </c>
      <c r="D430" s="32">
        <f t="shared" si="36"/>
        <v>0.2379939880246279</v>
      </c>
      <c r="R430" s="40"/>
    </row>
    <row r="431" spans="2:18">
      <c r="B431" s="143"/>
      <c r="C431" s="32">
        <f t="shared" si="37"/>
        <v>9999.3462082414353</v>
      </c>
      <c r="D431" s="32">
        <f t="shared" si="36"/>
        <v>0.241283698400382</v>
      </c>
      <c r="R431" s="40"/>
    </row>
    <row r="432" spans="2:18">
      <c r="B432" s="143"/>
      <c r="C432" s="32">
        <f t="shared" si="37"/>
        <v>9999.3492633431088</v>
      </c>
      <c r="D432" s="32">
        <f t="shared" si="36"/>
        <v>0.24460322622222247</v>
      </c>
      <c r="R432" s="40"/>
    </row>
    <row r="433" spans="2:18">
      <c r="B433" s="143"/>
      <c r="C433" s="32">
        <f t="shared" si="37"/>
        <v>9999.3523184447822</v>
      </c>
      <c r="D433" s="32">
        <f t="shared" si="36"/>
        <v>0.24795255390327758</v>
      </c>
      <c r="R433" s="40"/>
    </row>
    <row r="434" spans="2:18">
      <c r="B434" s="143"/>
      <c r="C434" s="32">
        <f t="shared" si="37"/>
        <v>9999.3553735464557</v>
      </c>
      <c r="D434" s="32">
        <f t="shared" si="36"/>
        <v>0.25133165785476053</v>
      </c>
      <c r="R434" s="40"/>
    </row>
    <row r="435" spans="2:18">
      <c r="B435" s="143"/>
      <c r="C435" s="32">
        <f t="shared" si="37"/>
        <v>9999.3584286481291</v>
      </c>
      <c r="D435" s="32">
        <f t="shared" si="36"/>
        <v>0.25474050840986712</v>
      </c>
      <c r="R435" s="40"/>
    </row>
    <row r="436" spans="2:18">
      <c r="B436" s="143"/>
      <c r="C436" s="32">
        <f t="shared" si="37"/>
        <v>9999.3614837498026</v>
      </c>
      <c r="D436" s="32">
        <f t="shared" si="36"/>
        <v>0.25817906974859189</v>
      </c>
      <c r="R436" s="40"/>
    </row>
    <row r="437" spans="2:18">
      <c r="B437" s="143"/>
      <c r="C437" s="32">
        <f t="shared" si="37"/>
        <v>9999.364538851476</v>
      </c>
      <c r="D437" s="32">
        <f t="shared" si="36"/>
        <v>0.2616472998235051</v>
      </c>
      <c r="R437" s="40"/>
    </row>
    <row r="438" spans="2:18">
      <c r="B438" s="143"/>
      <c r="C438" s="32">
        <f t="shared" si="37"/>
        <v>9999.3675939531495</v>
      </c>
      <c r="D438" s="32">
        <f t="shared" si="36"/>
        <v>0.26514515028653068</v>
      </c>
      <c r="R438" s="40"/>
    </row>
    <row r="439" spans="2:18">
      <c r="B439" s="143"/>
      <c r="C439" s="32">
        <f t="shared" si="37"/>
        <v>9999.3706490548229</v>
      </c>
      <c r="D439" s="32">
        <f t="shared" si="36"/>
        <v>0.26867256641676845</v>
      </c>
      <c r="R439" s="40"/>
    </row>
    <row r="440" spans="2:18">
      <c r="B440" s="143"/>
      <c r="C440" s="32">
        <f t="shared" si="37"/>
        <v>9999.3737041564964</v>
      </c>
      <c r="D440" s="32">
        <f t="shared" si="36"/>
        <v>0.27222948704940131</v>
      </c>
      <c r="R440" s="40"/>
    </row>
    <row r="441" spans="2:18">
      <c r="B441" s="143"/>
      <c r="C441" s="32">
        <f t="shared" si="37"/>
        <v>9999.3767592581698</v>
      </c>
      <c r="D441" s="32">
        <f t="shared" si="36"/>
        <v>0.27581584450573088</v>
      </c>
      <c r="R441" s="40"/>
    </row>
    <row r="442" spans="2:18">
      <c r="B442" s="143"/>
      <c r="C442" s="32">
        <f t="shared" si="37"/>
        <v>9999.3798143598433</v>
      </c>
      <c r="D442" s="32">
        <f t="shared" si="36"/>
        <v>0.27943156452438217</v>
      </c>
      <c r="R442" s="40"/>
    </row>
    <row r="443" spans="2:18">
      <c r="B443" s="143"/>
      <c r="C443" s="32">
        <f t="shared" si="37"/>
        <v>9999.3828694615167</v>
      </c>
      <c r="D443" s="32">
        <f t="shared" si="36"/>
        <v>0.28307656619371963</v>
      </c>
      <c r="R443" s="40"/>
    </row>
    <row r="444" spans="2:18">
      <c r="B444" s="143"/>
      <c r="C444" s="32">
        <f t="shared" si="37"/>
        <v>9999.3859245631902</v>
      </c>
      <c r="D444" s="32">
        <f t="shared" si="36"/>
        <v>0.28675076188551807</v>
      </c>
      <c r="R444" s="40"/>
    </row>
    <row r="445" spans="2:18">
      <c r="B445" s="143"/>
      <c r="C445" s="32">
        <f t="shared" si="37"/>
        <v>9999.3889796648637</v>
      </c>
      <c r="D445" s="32">
        <f t="shared" si="36"/>
        <v>0.29045405718992801</v>
      </c>
      <c r="R445" s="40"/>
    </row>
    <row r="446" spans="2:18">
      <c r="B446" s="143"/>
      <c r="C446" s="32">
        <f t="shared" si="37"/>
        <v>9999.3920347665371</v>
      </c>
      <c r="D446" s="32">
        <f t="shared" si="36"/>
        <v>0.29418635085178052</v>
      </c>
      <c r="R446" s="40"/>
    </row>
    <row r="447" spans="2:18">
      <c r="B447" s="143"/>
      <c r="C447" s="32">
        <f t="shared" si="37"/>
        <v>9999.3950898682106</v>
      </c>
      <c r="D447" s="32">
        <f t="shared" si="36"/>
        <v>0.29794753470827023</v>
      </c>
      <c r="R447" s="40"/>
    </row>
    <row r="448" spans="2:18">
      <c r="B448" s="143"/>
      <c r="C448" s="32">
        <f t="shared" si="37"/>
        <v>9999.398144969884</v>
      </c>
      <c r="D448" s="32">
        <f t="shared" si="36"/>
        <v>0.30173749362806163</v>
      </c>
      <c r="R448" s="40"/>
    </row>
    <row r="449" spans="2:18">
      <c r="B449" s="143"/>
      <c r="C449" s="32">
        <f t="shared" si="37"/>
        <v>9999.4012000715575</v>
      </c>
      <c r="D449" s="32">
        <f t="shared" si="36"/>
        <v>0.30555610545185774</v>
      </c>
      <c r="R449" s="40"/>
    </row>
    <row r="450" spans="2:18">
      <c r="B450" s="143"/>
      <c r="C450" s="32">
        <f t="shared" si="37"/>
        <v>9999.4042551732309</v>
      </c>
      <c r="D450" s="32">
        <f t="shared" si="36"/>
        <v>0.3094032409344748</v>
      </c>
      <c r="R450" s="40"/>
    </row>
    <row r="451" spans="2:18">
      <c r="B451" s="143"/>
      <c r="C451" s="32">
        <f t="shared" si="37"/>
        <v>9999.4073102749044</v>
      </c>
      <c r="D451" s="32">
        <f t="shared" si="36"/>
        <v>0.31327876368846352</v>
      </c>
      <c r="R451" s="40"/>
    </row>
    <row r="452" spans="2:18">
      <c r="B452" s="143"/>
      <c r="C452" s="32">
        <f t="shared" si="37"/>
        <v>9999.4103653765778</v>
      </c>
      <c r="D452" s="32">
        <f t="shared" si="36"/>
        <v>0.31718253012931846</v>
      </c>
      <c r="R452" s="40"/>
    </row>
    <row r="453" spans="2:18">
      <c r="B453" s="143"/>
      <c r="C453" s="32">
        <f t="shared" si="37"/>
        <v>9999.4134204782513</v>
      </c>
      <c r="D453" s="32">
        <f t="shared" si="36"/>
        <v>0.32111438942231629</v>
      </c>
      <c r="R453" s="40"/>
    </row>
    <row r="454" spans="2:18">
      <c r="B454" s="143"/>
      <c r="C454" s="32">
        <f t="shared" si="37"/>
        <v>9999.4164755799247</v>
      </c>
      <c r="D454" s="32">
        <f t="shared" si="36"/>
        <v>0.32507418343102507</v>
      </c>
      <c r="R454" s="40"/>
    </row>
    <row r="455" spans="2:18">
      <c r="B455" s="143"/>
      <c r="C455" s="32">
        <f t="shared" si="37"/>
        <v>9999.4195306815982</v>
      </c>
      <c r="D455" s="32">
        <f t="shared" si="36"/>
        <v>0.32906174666752402</v>
      </c>
      <c r="R455" s="40"/>
    </row>
    <row r="456" spans="2:18">
      <c r="B456" s="143"/>
      <c r="C456" s="32">
        <f t="shared" si="37"/>
        <v>9999.4225857832716</v>
      </c>
      <c r="D456" s="32">
        <f t="shared" si="36"/>
        <v>0.33307690624437464</v>
      </c>
      <c r="R456" s="40"/>
    </row>
    <row r="457" spans="2:18">
      <c r="B457" s="143"/>
      <c r="C457" s="32">
        <f t="shared" si="37"/>
        <v>9999.4256408849451</v>
      </c>
      <c r="D457" s="32">
        <f t="shared" si="36"/>
        <v>0.33711948182838353</v>
      </c>
      <c r="R457" s="40"/>
    </row>
    <row r="458" spans="2:18">
      <c r="B458" s="143"/>
      <c r="C458" s="32">
        <f t="shared" si="37"/>
        <v>9999.4286959866185</v>
      </c>
      <c r="D458" s="32">
        <f t="shared" si="36"/>
        <v>0.3411892855961966</v>
      </c>
      <c r="R458" s="40"/>
    </row>
    <row r="459" spans="2:18">
      <c r="B459" s="143"/>
      <c r="C459" s="32">
        <f t="shared" si="37"/>
        <v>9999.431751088292</v>
      </c>
      <c r="D459" s="32">
        <f t="shared" si="36"/>
        <v>0.34528612219176419</v>
      </c>
      <c r="R459" s="40"/>
    </row>
    <row r="460" spans="2:18">
      <c r="B460" s="143"/>
      <c r="C460" s="32">
        <f t="shared" si="37"/>
        <v>9999.4348061899655</v>
      </c>
      <c r="D460" s="32">
        <f t="shared" si="36"/>
        <v>0.34940978868571593</v>
      </c>
      <c r="R460" s="40"/>
    </row>
    <row r="461" spans="2:18">
      <c r="B461" s="143"/>
      <c r="C461" s="32">
        <f t="shared" si="37"/>
        <v>9999.4378612916389</v>
      </c>
      <c r="D461" s="32">
        <f t="shared" si="36"/>
        <v>0.35356007453668475</v>
      </c>
      <c r="R461" s="40"/>
    </row>
    <row r="462" spans="2:18">
      <c r="B462" s="143"/>
      <c r="C462" s="32">
        <f t="shared" si="37"/>
        <v>9999.4409163933124</v>
      </c>
      <c r="D462" s="32">
        <f t="shared" si="36"/>
        <v>0.35773676155461781</v>
      </c>
      <c r="R462" s="40"/>
    </row>
    <row r="463" spans="2:18">
      <c r="B463" s="143"/>
      <c r="C463" s="32">
        <f t="shared" si="37"/>
        <v>9999.4439714949858</v>
      </c>
      <c r="D463" s="32">
        <f t="shared" si="36"/>
        <v>0.36193962386611234</v>
      </c>
      <c r="R463" s="40"/>
    </row>
    <row r="464" spans="2:18">
      <c r="B464" s="143"/>
      <c r="C464" s="32">
        <f t="shared" si="37"/>
        <v>9999.4470265966593</v>
      </c>
      <c r="D464" s="32">
        <f t="shared" si="36"/>
        <v>0.36616842788181442</v>
      </c>
      <c r="R464" s="40"/>
    </row>
    <row r="465" spans="2:18">
      <c r="B465" s="143"/>
      <c r="C465" s="32">
        <f t="shared" si="37"/>
        <v>9999.4500816983327</v>
      </c>
      <c r="D465" s="32">
        <f t="shared" ref="D465:D528" si="38">EXP(-((C465-$D$24)^2)/(2*$D$26^2))/(SQRT(2*PI())*$D$26)</f>
        <v>0.37042293226591616</v>
      </c>
      <c r="R465" s="40"/>
    </row>
    <row r="466" spans="2:18">
      <c r="B466" s="143"/>
      <c r="C466" s="32">
        <f t="shared" ref="C466:C529" si="39">C465+$D$141</f>
        <v>9999.4531368000062</v>
      </c>
      <c r="D466" s="32">
        <f t="shared" si="38"/>
        <v>0.37470288790779038</v>
      </c>
      <c r="R466" s="40"/>
    </row>
    <row r="467" spans="2:18">
      <c r="B467" s="143"/>
      <c r="C467" s="32">
        <f t="shared" si="39"/>
        <v>9999.4561919016796</v>
      </c>
      <c r="D467" s="32">
        <f t="shared" si="38"/>
        <v>0.37900803789579474</v>
      </c>
      <c r="R467" s="40"/>
    </row>
    <row r="468" spans="2:18">
      <c r="B468" s="143"/>
      <c r="C468" s="32">
        <f t="shared" si="39"/>
        <v>9999.4592470033531</v>
      </c>
      <c r="D468" s="32">
        <f t="shared" si="38"/>
        <v>0.38333811749328572</v>
      </c>
      <c r="R468" s="40"/>
    </row>
    <row r="469" spans="2:18">
      <c r="B469" s="143"/>
      <c r="C469" s="32">
        <f t="shared" si="39"/>
        <v>9999.4623021050265</v>
      </c>
      <c r="D469" s="32">
        <f t="shared" si="38"/>
        <v>0.38769285411687193</v>
      </c>
      <c r="R469" s="40"/>
    </row>
    <row r="470" spans="2:18">
      <c r="B470" s="143"/>
      <c r="C470" s="32">
        <f t="shared" si="39"/>
        <v>9999.4653572067</v>
      </c>
      <c r="D470" s="32">
        <f t="shared" si="38"/>
        <v>0.39207196731694527</v>
      </c>
      <c r="R470" s="40"/>
    </row>
    <row r="471" spans="2:18">
      <c r="B471" s="143"/>
      <c r="C471" s="32">
        <f t="shared" si="39"/>
        <v>9999.4684123083734</v>
      </c>
      <c r="D471" s="32">
        <f t="shared" si="38"/>
        <v>0.39647516876052052</v>
      </c>
      <c r="R471" s="40"/>
    </row>
    <row r="472" spans="2:18">
      <c r="B472" s="143"/>
      <c r="C472" s="32">
        <f t="shared" si="39"/>
        <v>9999.4714674100469</v>
      </c>
      <c r="D472" s="32">
        <f t="shared" si="38"/>
        <v>0.40090216221641828</v>
      </c>
      <c r="R472" s="40"/>
    </row>
    <row r="473" spans="2:18">
      <c r="B473" s="143"/>
      <c r="C473" s="32">
        <f t="shared" si="39"/>
        <v>9999.4745225117204</v>
      </c>
      <c r="D473" s="32">
        <f t="shared" si="38"/>
        <v>0.4053526435428213</v>
      </c>
      <c r="R473" s="40"/>
    </row>
    <row r="474" spans="2:18">
      <c r="B474" s="143"/>
      <c r="C474" s="32">
        <f t="shared" si="39"/>
        <v>9999.4775776133938</v>
      </c>
      <c r="D474" s="32">
        <f t="shared" si="38"/>
        <v>0.40982630067723835</v>
      </c>
      <c r="R474" s="40"/>
    </row>
    <row r="475" spans="2:18">
      <c r="B475" s="143"/>
      <c r="C475" s="32">
        <f t="shared" si="39"/>
        <v>9999.4806327150673</v>
      </c>
      <c r="D475" s="32">
        <f t="shared" si="38"/>
        <v>0.4143228136289035</v>
      </c>
      <c r="R475" s="40"/>
    </row>
    <row r="476" spans="2:18">
      <c r="B476" s="143"/>
      <c r="C476" s="32">
        <f t="shared" si="39"/>
        <v>9999.4836878167407</v>
      </c>
      <c r="D476" s="32">
        <f t="shared" si="38"/>
        <v>0.41884185447364342</v>
      </c>
      <c r="R476" s="40"/>
    </row>
    <row r="477" spans="2:18">
      <c r="B477" s="143"/>
      <c r="C477" s="32">
        <f t="shared" si="39"/>
        <v>9999.4867429184142</v>
      </c>
      <c r="D477" s="32">
        <f t="shared" si="38"/>
        <v>0.42338308735123947</v>
      </c>
      <c r="R477" s="40"/>
    </row>
    <row r="478" spans="2:18">
      <c r="B478" s="143"/>
      <c r="C478" s="32">
        <f t="shared" si="39"/>
        <v>9999.4897980200876</v>
      </c>
      <c r="D478" s="32">
        <f t="shared" si="38"/>
        <v>0.42794616846531525</v>
      </c>
      <c r="R478" s="40"/>
    </row>
    <row r="479" spans="2:18">
      <c r="B479" s="143"/>
      <c r="C479" s="32">
        <f t="shared" si="39"/>
        <v>9999.4928531217611</v>
      </c>
      <c r="D479" s="32">
        <f t="shared" si="38"/>
        <v>0.4325307460857753</v>
      </c>
      <c r="R479" s="40"/>
    </row>
    <row r="480" spans="2:18">
      <c r="B480" s="143"/>
      <c r="C480" s="32">
        <f t="shared" si="39"/>
        <v>9999.4959082234345</v>
      </c>
      <c r="D480" s="32">
        <f t="shared" si="38"/>
        <v>0.43713646055382333</v>
      </c>
      <c r="R480" s="40"/>
    </row>
    <row r="481" spans="2:18">
      <c r="B481" s="143"/>
      <c r="C481" s="32">
        <f t="shared" si="39"/>
        <v>9999.498963325108</v>
      </c>
      <c r="D481" s="32">
        <f t="shared" si="38"/>
        <v>0.44176294428958407</v>
      </c>
      <c r="R481" s="40"/>
    </row>
    <row r="482" spans="2:18">
      <c r="B482" s="143"/>
      <c r="C482" s="32">
        <f t="shared" si="39"/>
        <v>9999.5020184267814</v>
      </c>
      <c r="D482" s="32">
        <f t="shared" si="38"/>
        <v>0.44640982180235561</v>
      </c>
      <c r="R482" s="40"/>
    </row>
    <row r="483" spans="2:18">
      <c r="B483" s="143"/>
      <c r="C483" s="32">
        <f t="shared" si="39"/>
        <v>9999.5050735284549</v>
      </c>
      <c r="D483" s="32">
        <f t="shared" si="38"/>
        <v>0.45107670970351421</v>
      </c>
      <c r="R483" s="40"/>
    </row>
    <row r="484" spans="2:18">
      <c r="B484" s="143"/>
      <c r="C484" s="32">
        <f t="shared" si="39"/>
        <v>9999.5081286301283</v>
      </c>
      <c r="D484" s="32">
        <f t="shared" si="38"/>
        <v>0.45576321672209719</v>
      </c>
      <c r="R484" s="40"/>
    </row>
    <row r="485" spans="2:18">
      <c r="B485" s="143"/>
      <c r="C485" s="32">
        <f t="shared" si="39"/>
        <v>9999.5111837318018</v>
      </c>
      <c r="D485" s="32">
        <f t="shared" si="38"/>
        <v>0.46046894372308295</v>
      </c>
      <c r="R485" s="40"/>
    </row>
    <row r="486" spans="2:18">
      <c r="B486" s="143"/>
      <c r="C486" s="32">
        <f t="shared" si="39"/>
        <v>9999.5142388334752</v>
      </c>
      <c r="D486" s="32">
        <f t="shared" si="38"/>
        <v>0.46519348372839237</v>
      </c>
      <c r="R486" s="40"/>
    </row>
    <row r="487" spans="2:18">
      <c r="B487" s="143"/>
      <c r="C487" s="32">
        <f t="shared" si="39"/>
        <v>9999.5172939351487</v>
      </c>
      <c r="D487" s="32">
        <f t="shared" si="38"/>
        <v>0.46993642194062929</v>
      </c>
      <c r="R487" s="40"/>
    </row>
    <row r="488" spans="2:18">
      <c r="B488" s="143"/>
      <c r="C488" s="32">
        <f t="shared" si="39"/>
        <v>9999.5203490368222</v>
      </c>
      <c r="D488" s="32">
        <f t="shared" si="38"/>
        <v>0.47469733576958134</v>
      </c>
      <c r="R488" s="40"/>
    </row>
    <row r="489" spans="2:18">
      <c r="B489" s="143"/>
      <c r="C489" s="32">
        <f t="shared" si="39"/>
        <v>9999.5234041384956</v>
      </c>
      <c r="D489" s="32">
        <f t="shared" si="38"/>
        <v>0.47947579486149683</v>
      </c>
      <c r="R489" s="40"/>
    </row>
    <row r="490" spans="2:18">
      <c r="B490" s="143"/>
      <c r="C490" s="32">
        <f t="shared" si="39"/>
        <v>9999.5264592401691</v>
      </c>
      <c r="D490" s="32">
        <f t="shared" si="38"/>
        <v>0.48427136113115682</v>
      </c>
      <c r="R490" s="40"/>
    </row>
    <row r="491" spans="2:18">
      <c r="B491" s="143"/>
      <c r="C491" s="32">
        <f t="shared" si="39"/>
        <v>9999.5295143418425</v>
      </c>
      <c r="D491" s="32">
        <f t="shared" si="38"/>
        <v>0.48908358879675723</v>
      </c>
      <c r="R491" s="40"/>
    </row>
    <row r="492" spans="2:18">
      <c r="B492" s="143"/>
      <c r="C492" s="32">
        <f t="shared" si="39"/>
        <v>9999.532569443516</v>
      </c>
      <c r="D492" s="32">
        <f t="shared" si="38"/>
        <v>0.49391202441761617</v>
      </c>
      <c r="R492" s="40"/>
    </row>
    <row r="493" spans="2:18">
      <c r="B493" s="143"/>
      <c r="C493" s="32">
        <f t="shared" si="39"/>
        <v>9999.5356245451894</v>
      </c>
      <c r="D493" s="32">
        <f t="shared" si="38"/>
        <v>0.49875620693471945</v>
      </c>
      <c r="R493" s="40"/>
    </row>
    <row r="494" spans="2:18">
      <c r="B494" s="143"/>
      <c r="C494" s="32">
        <f t="shared" si="39"/>
        <v>9999.5386796468629</v>
      </c>
      <c r="D494" s="32">
        <f t="shared" si="38"/>
        <v>0.50361566771411859</v>
      </c>
      <c r="R494" s="40"/>
    </row>
    <row r="495" spans="2:18">
      <c r="B495" s="143"/>
      <c r="C495" s="32">
        <f t="shared" si="39"/>
        <v>9999.5417347485363</v>
      </c>
      <c r="D495" s="32">
        <f t="shared" si="38"/>
        <v>0.50848993059319048</v>
      </c>
      <c r="R495" s="40"/>
    </row>
    <row r="496" spans="2:18">
      <c r="B496" s="143"/>
      <c r="C496" s="32">
        <f t="shared" si="39"/>
        <v>9999.5447898502098</v>
      </c>
      <c r="D496" s="32">
        <f t="shared" si="38"/>
        <v>0.5133785119297708</v>
      </c>
      <c r="R496" s="40"/>
    </row>
    <row r="497" spans="2:18">
      <c r="B497" s="143"/>
      <c r="C497" s="32">
        <f t="shared" si="39"/>
        <v>9999.5478449518832</v>
      </c>
      <c r="D497" s="32">
        <f t="shared" si="38"/>
        <v>0.51828092065416875</v>
      </c>
      <c r="R497" s="40"/>
    </row>
    <row r="498" spans="2:18">
      <c r="B498" s="143"/>
      <c r="C498" s="32">
        <f t="shared" si="39"/>
        <v>9999.5509000535567</v>
      </c>
      <c r="D498" s="32">
        <f t="shared" si="38"/>
        <v>0.52319665832407269</v>
      </c>
      <c r="R498" s="40"/>
    </row>
    <row r="499" spans="2:18">
      <c r="B499" s="143"/>
      <c r="C499" s="32">
        <f t="shared" si="39"/>
        <v>9999.5539551552301</v>
      </c>
      <c r="D499" s="32">
        <f t="shared" si="38"/>
        <v>0.52812521918235067</v>
      </c>
      <c r="R499" s="40"/>
    </row>
    <row r="500" spans="2:18">
      <c r="B500" s="143"/>
      <c r="C500" s="32">
        <f t="shared" si="39"/>
        <v>9999.5570102569036</v>
      </c>
      <c r="D500" s="32">
        <f t="shared" si="38"/>
        <v>0.53306609021775475</v>
      </c>
      <c r="R500" s="40"/>
    </row>
    <row r="501" spans="2:18">
      <c r="B501" s="143"/>
      <c r="C501" s="32">
        <f t="shared" si="39"/>
        <v>9999.560065358577</v>
      </c>
      <c r="D501" s="32">
        <f t="shared" si="38"/>
        <v>0.53801875122852938</v>
      </c>
      <c r="R501" s="40"/>
    </row>
    <row r="502" spans="2:18">
      <c r="B502" s="143"/>
      <c r="C502" s="32">
        <f t="shared" si="39"/>
        <v>9999.5631204602505</v>
      </c>
      <c r="D502" s="32">
        <f t="shared" si="38"/>
        <v>0.54298267488892926</v>
      </c>
      <c r="R502" s="40"/>
    </row>
    <row r="503" spans="2:18">
      <c r="B503" s="143"/>
      <c r="C503" s="32">
        <f t="shared" si="39"/>
        <v>9999.566175561924</v>
      </c>
      <c r="D503" s="32">
        <f t="shared" si="38"/>
        <v>0.54795732681864839</v>
      </c>
      <c r="R503" s="40"/>
    </row>
    <row r="504" spans="2:18">
      <c r="B504" s="143"/>
      <c r="C504" s="32">
        <f t="shared" si="39"/>
        <v>9999.5692306635974</v>
      </c>
      <c r="D504" s="32">
        <f t="shared" si="38"/>
        <v>0.55294216565515786</v>
      </c>
      <c r="R504" s="40"/>
    </row>
    <row r="505" spans="2:18">
      <c r="B505" s="143"/>
      <c r="C505" s="32">
        <f t="shared" si="39"/>
        <v>9999.5722857652709</v>
      </c>
      <c r="D505" s="32">
        <f t="shared" si="38"/>
        <v>0.55793664312895452</v>
      </c>
      <c r="R505" s="40"/>
    </row>
    <row r="506" spans="2:18">
      <c r="B506" s="143"/>
      <c r="C506" s="32">
        <f t="shared" si="39"/>
        <v>9999.5753408669443</v>
      </c>
      <c r="D506" s="32">
        <f t="shared" si="38"/>
        <v>0.5629402041417163</v>
      </c>
      <c r="R506" s="40"/>
    </row>
    <row r="507" spans="2:18">
      <c r="B507" s="143"/>
      <c r="C507" s="32">
        <f t="shared" si="39"/>
        <v>9999.5783959686178</v>
      </c>
      <c r="D507" s="32">
        <f t="shared" si="38"/>
        <v>0.5679522868473611</v>
      </c>
      <c r="R507" s="40"/>
    </row>
    <row r="508" spans="2:18">
      <c r="B508" s="143"/>
      <c r="C508" s="32">
        <f t="shared" si="39"/>
        <v>9999.5814510702912</v>
      </c>
      <c r="D508" s="32">
        <f t="shared" si="38"/>
        <v>0.57297232273600385</v>
      </c>
      <c r="R508" s="40"/>
    </row>
    <row r="509" spans="2:18">
      <c r="B509" s="143"/>
      <c r="C509" s="32">
        <f t="shared" si="39"/>
        <v>9999.5845061719647</v>
      </c>
      <c r="D509" s="32">
        <f t="shared" si="38"/>
        <v>0.57799973672080596</v>
      </c>
      <c r="R509" s="40"/>
    </row>
    <row r="510" spans="2:18">
      <c r="B510" s="143"/>
      <c r="C510" s="32">
        <f t="shared" si="39"/>
        <v>9999.5875612736381</v>
      </c>
      <c r="D510" s="32">
        <f t="shared" si="38"/>
        <v>0.58303394722770818</v>
      </c>
      <c r="R510" s="40"/>
    </row>
    <row r="511" spans="2:18">
      <c r="B511" s="143"/>
      <c r="C511" s="32">
        <f t="shared" si="39"/>
        <v>9999.5906163753116</v>
      </c>
      <c r="D511" s="32">
        <f t="shared" si="38"/>
        <v>0.58807436628804</v>
      </c>
      <c r="R511" s="40"/>
    </row>
    <row r="512" spans="2:18">
      <c r="B512" s="143"/>
      <c r="C512" s="32">
        <f t="shared" si="39"/>
        <v>9999.593671476985</v>
      </c>
      <c r="D512" s="32">
        <f t="shared" si="38"/>
        <v>0.59312039963399221</v>
      </c>
      <c r="R512" s="40"/>
    </row>
    <row r="513" spans="2:18">
      <c r="B513" s="143"/>
      <c r="C513" s="32">
        <f t="shared" si="39"/>
        <v>9999.5967265786585</v>
      </c>
      <c r="D513" s="32">
        <f t="shared" si="38"/>
        <v>0.59817144679694334</v>
      </c>
      <c r="R513" s="40"/>
    </row>
    <row r="514" spans="2:18">
      <c r="B514" s="143"/>
      <c r="C514" s="32">
        <f t="shared" si="39"/>
        <v>9999.5997816803319</v>
      </c>
      <c r="D514" s="32">
        <f t="shared" si="38"/>
        <v>0.60322690120862466</v>
      </c>
      <c r="R514" s="40"/>
    </row>
    <row r="515" spans="2:18">
      <c r="B515" s="143"/>
      <c r="C515" s="32">
        <f t="shared" si="39"/>
        <v>9999.6028367820054</v>
      </c>
      <c r="D515" s="32">
        <f t="shared" si="38"/>
        <v>0.60828615030511146</v>
      </c>
      <c r="R515" s="40"/>
    </row>
    <row r="516" spans="2:18">
      <c r="B516" s="143"/>
      <c r="C516" s="32">
        <f t="shared" si="39"/>
        <v>9999.6058918836789</v>
      </c>
      <c r="D516" s="32">
        <f t="shared" si="38"/>
        <v>0.61334857563362133</v>
      </c>
      <c r="R516" s="40"/>
    </row>
    <row r="517" spans="2:18">
      <c r="B517" s="143"/>
      <c r="C517" s="32">
        <f t="shared" si="39"/>
        <v>9999.6089469853523</v>
      </c>
      <c r="D517" s="32">
        <f t="shared" si="38"/>
        <v>0.61841355296210543</v>
      </c>
      <c r="R517" s="40"/>
    </row>
    <row r="518" spans="2:18">
      <c r="B518" s="143"/>
      <c r="C518" s="32">
        <f t="shared" si="39"/>
        <v>9999.6120020870258</v>
      </c>
      <c r="D518" s="32">
        <f t="shared" si="38"/>
        <v>0.62348045239161132</v>
      </c>
      <c r="R518" s="40"/>
    </row>
    <row r="519" spans="2:18">
      <c r="B519" s="143"/>
      <c r="C519" s="32">
        <f t="shared" si="39"/>
        <v>9999.6150571886992</v>
      </c>
      <c r="D519" s="32">
        <f t="shared" si="38"/>
        <v>0.62854863847139864</v>
      </c>
      <c r="R519" s="40"/>
    </row>
    <row r="520" spans="2:18">
      <c r="B520" s="143"/>
      <c r="C520" s="32">
        <f t="shared" si="39"/>
        <v>9999.6181122903727</v>
      </c>
      <c r="D520" s="32">
        <f t="shared" si="38"/>
        <v>0.63361747031678539</v>
      </c>
      <c r="R520" s="40"/>
    </row>
    <row r="521" spans="2:18">
      <c r="B521" s="143"/>
      <c r="C521" s="32">
        <f t="shared" si="39"/>
        <v>9999.6211673920461</v>
      </c>
      <c r="D521" s="32">
        <f t="shared" si="38"/>
        <v>0.63868630172970098</v>
      </c>
      <c r="R521" s="40"/>
    </row>
    <row r="522" spans="2:18">
      <c r="B522" s="143"/>
      <c r="C522" s="32">
        <f t="shared" si="39"/>
        <v>9999.6242224937196</v>
      </c>
      <c r="D522" s="32">
        <f t="shared" si="38"/>
        <v>0.64375448132192359</v>
      </c>
      <c r="R522" s="40"/>
    </row>
    <row r="523" spans="2:18">
      <c r="B523" s="143"/>
      <c r="C523" s="32">
        <f t="shared" si="39"/>
        <v>9999.627277595393</v>
      </c>
      <c r="D523" s="32">
        <f t="shared" si="38"/>
        <v>0.64882135264097385</v>
      </c>
      <c r="R523" s="40"/>
    </row>
    <row r="524" spans="2:18">
      <c r="B524" s="143"/>
      <c r="C524" s="32">
        <f t="shared" si="39"/>
        <v>9999.6303326970665</v>
      </c>
      <c r="D524" s="32">
        <f t="shared" si="38"/>
        <v>0.65388625429863934</v>
      </c>
      <c r="R524" s="40"/>
    </row>
    <row r="525" spans="2:18">
      <c r="B525" s="143"/>
      <c r="C525" s="32">
        <f t="shared" si="39"/>
        <v>9999.6333877987399</v>
      </c>
      <c r="D525" s="32">
        <f t="shared" si="38"/>
        <v>0.65894852010209926</v>
      </c>
      <c r="R525" s="40"/>
    </row>
    <row r="526" spans="2:18">
      <c r="B526" s="143"/>
      <c r="C526" s="32">
        <f t="shared" si="39"/>
        <v>9999.6364429004134</v>
      </c>
      <c r="D526" s="32">
        <f t="shared" si="38"/>
        <v>0.66400747918762082</v>
      </c>
      <c r="R526" s="40"/>
    </row>
    <row r="527" spans="2:18">
      <c r="B527" s="143"/>
      <c r="C527" s="32">
        <f t="shared" si="39"/>
        <v>9999.6394980020868</v>
      </c>
      <c r="D527" s="32">
        <f t="shared" si="38"/>
        <v>0.66906245615679616</v>
      </c>
      <c r="R527" s="40"/>
    </row>
    <row r="528" spans="2:18">
      <c r="B528" s="143"/>
      <c r="C528" s="32">
        <f t="shared" si="39"/>
        <v>9999.6425531037603</v>
      </c>
      <c r="D528" s="32">
        <f t="shared" si="38"/>
        <v>0.67411277121528523</v>
      </c>
      <c r="R528" s="40"/>
    </row>
    <row r="529" spans="2:18">
      <c r="B529" s="143"/>
      <c r="C529" s="32">
        <f t="shared" si="39"/>
        <v>9999.6456082054337</v>
      </c>
      <c r="D529" s="32">
        <f t="shared" ref="D529:D592" si="40">EXP(-((C529-$D$24)^2)/(2*$D$26^2))/(SQRT(2*PI())*$D$26)</f>
        <v>0.67915774031403064</v>
      </c>
      <c r="R529" s="40"/>
    </row>
    <row r="530" spans="2:18">
      <c r="B530" s="143"/>
      <c r="C530" s="32">
        <f t="shared" ref="C530:C593" si="41">C529+$D$141</f>
        <v>9999.6486633071072</v>
      </c>
      <c r="D530" s="32">
        <f t="shared" si="40"/>
        <v>0.68419667529291195</v>
      </c>
      <c r="R530" s="40"/>
    </row>
    <row r="531" spans="2:18">
      <c r="B531" s="143"/>
      <c r="C531" s="32">
        <f t="shared" si="41"/>
        <v>9999.6517184087807</v>
      </c>
      <c r="D531" s="32">
        <f t="shared" si="40"/>
        <v>0.68922888402679716</v>
      </c>
      <c r="R531" s="40"/>
    </row>
    <row r="532" spans="2:18">
      <c r="B532" s="143"/>
      <c r="C532" s="32">
        <f t="shared" si="41"/>
        <v>9999.6547735104541</v>
      </c>
      <c r="D532" s="32">
        <f t="shared" si="40"/>
        <v>0.69425367057395837</v>
      </c>
      <c r="R532" s="40"/>
    </row>
    <row r="533" spans="2:18">
      <c r="B533" s="143"/>
      <c r="C533" s="32">
        <f t="shared" si="41"/>
        <v>9999.6578286121276</v>
      </c>
      <c r="D533" s="32">
        <f t="shared" si="40"/>
        <v>0.69927033532680838</v>
      </c>
      <c r="R533" s="40"/>
    </row>
    <row r="534" spans="2:18">
      <c r="B534" s="143"/>
      <c r="C534" s="32">
        <f t="shared" si="41"/>
        <v>9999.660883713801</v>
      </c>
      <c r="D534" s="32">
        <f t="shared" si="40"/>
        <v>0.70427817516491753</v>
      </c>
      <c r="R534" s="40"/>
    </row>
    <row r="535" spans="2:18">
      <c r="B535" s="143"/>
      <c r="C535" s="32">
        <f t="shared" si="41"/>
        <v>9999.6639388154745</v>
      </c>
      <c r="D535" s="32">
        <f t="shared" si="40"/>
        <v>0.70927648361027185</v>
      </c>
      <c r="R535" s="40"/>
    </row>
    <row r="536" spans="2:18">
      <c r="B536" s="143"/>
      <c r="C536" s="32">
        <f t="shared" si="41"/>
        <v>9999.6669939171479</v>
      </c>
      <c r="D536" s="32">
        <f t="shared" si="40"/>
        <v>0.71426455098472263</v>
      </c>
      <c r="R536" s="40"/>
    </row>
    <row r="537" spans="2:18">
      <c r="B537" s="143"/>
      <c r="C537" s="32">
        <f t="shared" si="41"/>
        <v>9999.6700490188214</v>
      </c>
      <c r="D537" s="32">
        <f t="shared" si="40"/>
        <v>0.71924166456959004</v>
      </c>
      <c r="R537" s="40"/>
    </row>
    <row r="538" spans="2:18">
      <c r="B538" s="143"/>
      <c r="C538" s="32">
        <f t="shared" si="41"/>
        <v>9999.6731041204948</v>
      </c>
      <c r="D538" s="32">
        <f t="shared" si="40"/>
        <v>0.7242071087673676</v>
      </c>
      <c r="R538" s="40"/>
    </row>
    <row r="539" spans="2:18">
      <c r="B539" s="143"/>
      <c r="C539" s="32">
        <f t="shared" si="41"/>
        <v>9999.6761592221683</v>
      </c>
      <c r="D539" s="32">
        <f t="shared" si="40"/>
        <v>0.72916016526548411</v>
      </c>
      <c r="R539" s="40"/>
    </row>
    <row r="540" spans="2:18">
      <c r="B540" s="143"/>
      <c r="C540" s="32">
        <f t="shared" si="41"/>
        <v>9999.6792143238417</v>
      </c>
      <c r="D540" s="32">
        <f t="shared" si="40"/>
        <v>0.73410011320207402</v>
      </c>
      <c r="R540" s="40"/>
    </row>
    <row r="541" spans="2:18">
      <c r="B541" s="143"/>
      <c r="C541" s="32">
        <f t="shared" si="41"/>
        <v>9999.6822694255152</v>
      </c>
      <c r="D541" s="32">
        <f t="shared" si="40"/>
        <v>0.73902622933370321</v>
      </c>
      <c r="R541" s="40"/>
    </row>
    <row r="542" spans="2:18">
      <c r="B542" s="143"/>
      <c r="C542" s="32">
        <f t="shared" si="41"/>
        <v>9999.6853245271886</v>
      </c>
      <c r="D542" s="32">
        <f t="shared" si="40"/>
        <v>0.74393778820500389</v>
      </c>
      <c r="R542" s="40"/>
    </row>
    <row r="543" spans="2:18">
      <c r="B543" s="143"/>
      <c r="C543" s="32">
        <f t="shared" si="41"/>
        <v>9999.6883796288621</v>
      </c>
      <c r="D543" s="32">
        <f t="shared" si="40"/>
        <v>0.74883406232016092</v>
      </c>
      <c r="R543" s="40"/>
    </row>
    <row r="544" spans="2:18">
      <c r="B544" s="143"/>
      <c r="C544" s="32">
        <f t="shared" si="41"/>
        <v>9999.6914347305355</v>
      </c>
      <c r="D544" s="32">
        <f t="shared" si="40"/>
        <v>0.75371432231619973</v>
      </c>
      <c r="R544" s="40"/>
    </row>
    <row r="545" spans="2:18">
      <c r="B545" s="143"/>
      <c r="C545" s="32">
        <f t="shared" si="41"/>
        <v>9999.694489832209</v>
      </c>
      <c r="D545" s="32">
        <f t="shared" si="40"/>
        <v>0.75857783713801974</v>
      </c>
      <c r="R545" s="40"/>
    </row>
    <row r="546" spans="2:18">
      <c r="B546" s="143"/>
      <c r="C546" s="32">
        <f t="shared" si="41"/>
        <v>9999.6975449338825</v>
      </c>
      <c r="D546" s="32">
        <f t="shared" si="40"/>
        <v>0.76342387421511648</v>
      </c>
      <c r="R546" s="40"/>
    </row>
    <row r="547" spans="2:18">
      <c r="B547" s="143"/>
      <c r="C547" s="32">
        <f t="shared" si="41"/>
        <v>9999.7006000355559</v>
      </c>
      <c r="D547" s="32">
        <f t="shared" si="40"/>
        <v>0.76825169963993745</v>
      </c>
      <c r="R547" s="40"/>
    </row>
    <row r="548" spans="2:18">
      <c r="B548" s="143"/>
      <c r="C548" s="32">
        <f t="shared" si="41"/>
        <v>9999.7036551372294</v>
      </c>
      <c r="D548" s="32">
        <f t="shared" si="40"/>
        <v>0.77306057834781094</v>
      </c>
      <c r="R548" s="40"/>
    </row>
    <row r="549" spans="2:18">
      <c r="B549" s="143"/>
      <c r="C549" s="32">
        <f t="shared" si="41"/>
        <v>9999.7067102389028</v>
      </c>
      <c r="D549" s="32">
        <f t="shared" si="40"/>
        <v>0.77784977429839064</v>
      </c>
      <c r="R549" s="40"/>
    </row>
    <row r="550" spans="2:18">
      <c r="B550" s="143"/>
      <c r="C550" s="32">
        <f t="shared" si="41"/>
        <v>9999.7097653405763</v>
      </c>
      <c r="D550" s="32">
        <f t="shared" si="40"/>
        <v>0.78261855065855523</v>
      </c>
      <c r="R550" s="40"/>
    </row>
    <row r="551" spans="2:18">
      <c r="B551" s="143"/>
      <c r="C551" s="32">
        <f t="shared" si="41"/>
        <v>9999.7128204422497</v>
      </c>
      <c r="D551" s="32">
        <f t="shared" si="40"/>
        <v>0.78736616998670084</v>
      </c>
      <c r="R551" s="40"/>
    </row>
    <row r="552" spans="2:18">
      <c r="B552" s="143"/>
      <c r="C552" s="32">
        <f t="shared" si="41"/>
        <v>9999.7158755439232</v>
      </c>
      <c r="D552" s="32">
        <f t="shared" si="40"/>
        <v>0.79209189441836436</v>
      </c>
      <c r="R552" s="40"/>
    </row>
    <row r="553" spans="2:18">
      <c r="B553" s="143"/>
      <c r="C553" s="32">
        <f t="shared" si="41"/>
        <v>9999.7189306455966</v>
      </c>
      <c r="D553" s="32">
        <f t="shared" si="40"/>
        <v>0.79679498585311559</v>
      </c>
      <c r="R553" s="40"/>
    </row>
    <row r="554" spans="2:18">
      <c r="B554" s="143"/>
      <c r="C554" s="32">
        <f t="shared" si="41"/>
        <v>9999.7219857472701</v>
      </c>
      <c r="D554" s="32">
        <f t="shared" si="40"/>
        <v>0.80147470614265159</v>
      </c>
      <c r="R554" s="40"/>
    </row>
    <row r="555" spans="2:18">
      <c r="B555" s="143"/>
      <c r="C555" s="32">
        <f t="shared" si="41"/>
        <v>9999.7250408489435</v>
      </c>
      <c r="D555" s="32">
        <f t="shared" si="40"/>
        <v>0.80613031728002948</v>
      </c>
      <c r="R555" s="40"/>
    </row>
    <row r="556" spans="2:18">
      <c r="B556" s="143"/>
      <c r="C556" s="32">
        <f t="shared" si="41"/>
        <v>9999.728095950617</v>
      </c>
      <c r="D556" s="32">
        <f t="shared" si="40"/>
        <v>0.81076108158997273</v>
      </c>
      <c r="R556" s="40"/>
    </row>
    <row r="557" spans="2:18">
      <c r="B557" s="143"/>
      <c r="C557" s="32">
        <f t="shared" si="41"/>
        <v>9999.7311510522904</v>
      </c>
      <c r="D557" s="32">
        <f t="shared" si="40"/>
        <v>0.81536626192017991</v>
      </c>
      <c r="R557" s="40"/>
    </row>
    <row r="558" spans="2:18">
      <c r="B558" s="143"/>
      <c r="C558" s="32">
        <f t="shared" si="41"/>
        <v>9999.7342061539639</v>
      </c>
      <c r="D558" s="32">
        <f t="shared" si="40"/>
        <v>0.81994512183357349</v>
      </c>
      <c r="R558" s="40"/>
    </row>
    <row r="559" spans="2:18">
      <c r="B559" s="143"/>
      <c r="C559" s="32">
        <f t="shared" si="41"/>
        <v>9999.7372612556373</v>
      </c>
      <c r="D559" s="32">
        <f t="shared" si="40"/>
        <v>0.8244969258014152</v>
      </c>
      <c r="R559" s="40"/>
    </row>
    <row r="560" spans="2:18">
      <c r="B560" s="143"/>
      <c r="C560" s="32">
        <f t="shared" si="41"/>
        <v>9999.7403163573108</v>
      </c>
      <c r="D560" s="32">
        <f t="shared" si="40"/>
        <v>0.82902093939722188</v>
      </c>
      <c r="R560" s="40"/>
    </row>
    <row r="561" spans="2:18">
      <c r="B561" s="143"/>
      <c r="C561" s="32">
        <f t="shared" si="41"/>
        <v>9999.7433714589843</v>
      </c>
      <c r="D561" s="32">
        <f t="shared" si="40"/>
        <v>0.83351642949140936</v>
      </c>
      <c r="R561" s="40"/>
    </row>
    <row r="562" spans="2:18">
      <c r="B562" s="143"/>
      <c r="C562" s="32">
        <f t="shared" si="41"/>
        <v>9999.7464265606577</v>
      </c>
      <c r="D562" s="32">
        <f t="shared" si="40"/>
        <v>0.83798266444659553</v>
      </c>
      <c r="R562" s="40"/>
    </row>
    <row r="563" spans="2:18">
      <c r="B563" s="143"/>
      <c r="C563" s="32">
        <f t="shared" si="41"/>
        <v>9999.7494816623312</v>
      </c>
      <c r="D563" s="32">
        <f t="shared" si="40"/>
        <v>0.84241891431348903</v>
      </c>
      <c r="R563" s="40"/>
    </row>
    <row r="564" spans="2:18">
      <c r="B564" s="143"/>
      <c r="C564" s="32">
        <f t="shared" si="41"/>
        <v>9999.7525367640046</v>
      </c>
      <c r="D564" s="32">
        <f t="shared" si="40"/>
        <v>0.8468244510272922</v>
      </c>
      <c r="R564" s="40"/>
    </row>
    <row r="565" spans="2:18">
      <c r="B565" s="143"/>
      <c r="C565" s="32">
        <f t="shared" si="41"/>
        <v>9999.7555918656781</v>
      </c>
      <c r="D565" s="32">
        <f t="shared" si="40"/>
        <v>0.85119854860454713</v>
      </c>
      <c r="R565" s="40"/>
    </row>
    <row r="566" spans="2:18">
      <c r="B566" s="143"/>
      <c r="C566" s="32">
        <f t="shared" si="41"/>
        <v>9999.7586469673515</v>
      </c>
      <c r="D566" s="32">
        <f t="shared" si="40"/>
        <v>0.8555404833403466</v>
      </c>
      <c r="R566" s="40"/>
    </row>
    <row r="567" spans="2:18">
      <c r="B567" s="143"/>
      <c r="C567" s="32">
        <f t="shared" si="41"/>
        <v>9999.761702069025</v>
      </c>
      <c r="D567" s="32">
        <f t="shared" si="40"/>
        <v>0.85984953400584252</v>
      </c>
      <c r="R567" s="40"/>
    </row>
    <row r="568" spans="2:18">
      <c r="B568" s="143"/>
      <c r="C568" s="32">
        <f t="shared" si="41"/>
        <v>9999.7647571706984</v>
      </c>
      <c r="D568" s="32">
        <f t="shared" si="40"/>
        <v>0.86412498204597088</v>
      </c>
      <c r="R568" s="40"/>
    </row>
    <row r="569" spans="2:18">
      <c r="B569" s="143"/>
      <c r="C569" s="32">
        <f t="shared" si="41"/>
        <v>9999.7678122723719</v>
      </c>
      <c r="D569" s="32">
        <f t="shared" si="40"/>
        <v>0.86836611177732315</v>
      </c>
      <c r="R569" s="40"/>
    </row>
    <row r="570" spans="2:18">
      <c r="B570" s="143"/>
      <c r="C570" s="32">
        <f t="shared" si="41"/>
        <v>9999.7708673740453</v>
      </c>
      <c r="D570" s="32">
        <f t="shared" si="40"/>
        <v>0.87257221058608592</v>
      </c>
      <c r="R570" s="40"/>
    </row>
    <row r="571" spans="2:18">
      <c r="B571" s="143"/>
      <c r="C571" s="32">
        <f t="shared" si="41"/>
        <v>9999.7739224757188</v>
      </c>
      <c r="D571" s="32">
        <f t="shared" si="40"/>
        <v>0.87674256912597381</v>
      </c>
      <c r="R571" s="40"/>
    </row>
    <row r="572" spans="2:18">
      <c r="B572" s="143"/>
      <c r="C572" s="32">
        <f t="shared" si="41"/>
        <v>9999.7769775773922</v>
      </c>
      <c r="D572" s="32">
        <f t="shared" si="40"/>
        <v>0.880876481516079</v>
      </c>
      <c r="R572" s="40"/>
    </row>
    <row r="573" spans="2:18">
      <c r="B573" s="143"/>
      <c r="C573" s="32">
        <f t="shared" si="41"/>
        <v>9999.7800326790657</v>
      </c>
      <c r="D573" s="32">
        <f t="shared" si="40"/>
        <v>0.88497324553856194</v>
      </c>
      <c r="R573" s="40"/>
    </row>
    <row r="574" spans="2:18">
      <c r="B574" s="143"/>
      <c r="C574" s="32">
        <f t="shared" si="41"/>
        <v>9999.7830877807392</v>
      </c>
      <c r="D574" s="32">
        <f t="shared" si="40"/>
        <v>0.88903216283610531</v>
      </c>
      <c r="R574" s="40"/>
    </row>
    <row r="575" spans="2:18">
      <c r="B575" s="143"/>
      <c r="C575" s="32">
        <f t="shared" si="41"/>
        <v>9999.7861428824126</v>
      </c>
      <c r="D575" s="32">
        <f t="shared" si="40"/>
        <v>0.89305253910905402</v>
      </c>
      <c r="R575" s="40"/>
    </row>
    <row r="576" spans="2:18">
      <c r="B576" s="143"/>
      <c r="C576" s="32">
        <f t="shared" si="41"/>
        <v>9999.7891979840861</v>
      </c>
      <c r="D576" s="32">
        <f t="shared" si="40"/>
        <v>0.89703368431216501</v>
      </c>
      <c r="R576" s="40"/>
    </row>
    <row r="577" spans="2:18">
      <c r="B577" s="143"/>
      <c r="C577" s="32">
        <f t="shared" si="41"/>
        <v>9999.7922530857595</v>
      </c>
      <c r="D577" s="32">
        <f t="shared" si="40"/>
        <v>0.90097491285088804</v>
      </c>
      <c r="R577" s="40"/>
    </row>
    <row r="578" spans="2:18">
      <c r="B578" s="143"/>
      <c r="C578" s="32">
        <f t="shared" si="41"/>
        <v>9999.795308187433</v>
      </c>
      <c r="D578" s="32">
        <f t="shared" si="40"/>
        <v>0.90487554377710067</v>
      </c>
      <c r="R578" s="40"/>
    </row>
    <row r="579" spans="2:18">
      <c r="B579" s="143"/>
      <c r="C579" s="32">
        <f t="shared" si="41"/>
        <v>9999.7983632891064</v>
      </c>
      <c r="D579" s="32">
        <f t="shared" si="40"/>
        <v>0.90873490098421983</v>
      </c>
      <c r="R579" s="40"/>
    </row>
    <row r="580" spans="2:18">
      <c r="B580" s="143"/>
      <c r="C580" s="32">
        <f t="shared" si="41"/>
        <v>9999.8014183907799</v>
      </c>
      <c r="D580" s="32">
        <f t="shared" si="40"/>
        <v>0.91255231340161114</v>
      </c>
      <c r="R580" s="40"/>
    </row>
    <row r="581" spans="2:18">
      <c r="B581" s="143"/>
      <c r="C581" s="32">
        <f t="shared" si="41"/>
        <v>9999.8044734924533</v>
      </c>
      <c r="D581" s="32">
        <f t="shared" si="40"/>
        <v>0.91632711518821919</v>
      </c>
      <c r="R581" s="40"/>
    </row>
    <row r="582" spans="2:18">
      <c r="B582" s="143"/>
      <c r="C582" s="32">
        <f t="shared" si="41"/>
        <v>9999.8075285941268</v>
      </c>
      <c r="D582" s="32">
        <f t="shared" si="40"/>
        <v>0.92005864592533992</v>
      </c>
      <c r="R582" s="40"/>
    </row>
    <row r="583" spans="2:18">
      <c r="B583" s="143"/>
      <c r="C583" s="32">
        <f t="shared" si="41"/>
        <v>9999.8105836958002</v>
      </c>
      <c r="D583" s="32">
        <f t="shared" si="40"/>
        <v>0.92374625080845918</v>
      </c>
      <c r="R583" s="40"/>
    </row>
    <row r="584" spans="2:18">
      <c r="B584" s="143"/>
      <c r="C584" s="32">
        <f t="shared" si="41"/>
        <v>9999.8136387974737</v>
      </c>
      <c r="D584" s="32">
        <f t="shared" si="40"/>
        <v>0.92738928083807703</v>
      </c>
      <c r="R584" s="40"/>
    </row>
    <row r="585" spans="2:18">
      <c r="B585" s="143"/>
      <c r="C585" s="32">
        <f t="shared" si="41"/>
        <v>9999.8166938991471</v>
      </c>
      <c r="D585" s="32">
        <f t="shared" si="40"/>
        <v>0.93098709300944238</v>
      </c>
      <c r="R585" s="40"/>
    </row>
    <row r="586" spans="2:18">
      <c r="B586" s="143"/>
      <c r="C586" s="32">
        <f t="shared" si="41"/>
        <v>9999.8197490008206</v>
      </c>
      <c r="D586" s="32">
        <f t="shared" si="40"/>
        <v>0.93453905050112041</v>
      </c>
      <c r="R586" s="40"/>
    </row>
    <row r="587" spans="2:18">
      <c r="B587" s="143"/>
      <c r="C587" s="32">
        <f t="shared" si="41"/>
        <v>9999.822804102494</v>
      </c>
      <c r="D587" s="32">
        <f t="shared" si="40"/>
        <v>0.93804452286231477</v>
      </c>
      <c r="R587" s="40"/>
    </row>
    <row r="588" spans="2:18">
      <c r="B588" s="143"/>
      <c r="C588" s="32">
        <f t="shared" si="41"/>
        <v>9999.8258592041675</v>
      </c>
      <c r="D588" s="32">
        <f t="shared" si="40"/>
        <v>0.94150288619886724</v>
      </c>
      <c r="R588" s="40"/>
    </row>
    <row r="589" spans="2:18">
      <c r="B589" s="143"/>
      <c r="C589" s="32">
        <f t="shared" si="41"/>
        <v>9999.828914305841</v>
      </c>
      <c r="D589" s="32">
        <f t="shared" si="40"/>
        <v>0.94491352335786083</v>
      </c>
      <c r="R589" s="40"/>
    </row>
    <row r="590" spans="2:18">
      <c r="B590" s="143"/>
      <c r="C590" s="32">
        <f t="shared" si="41"/>
        <v>9999.8319694075144</v>
      </c>
      <c r="D590" s="32">
        <f t="shared" si="40"/>
        <v>0.94827582411074685</v>
      </c>
      <c r="R590" s="40"/>
    </row>
    <row r="591" spans="2:18">
      <c r="B591" s="143"/>
      <c r="C591" s="32">
        <f t="shared" si="41"/>
        <v>9999.8350245091879</v>
      </c>
      <c r="D591" s="32">
        <f t="shared" si="40"/>
        <v>0.95158918533492165</v>
      </c>
      <c r="R591" s="40"/>
    </row>
    <row r="592" spans="2:18">
      <c r="B592" s="143"/>
      <c r="C592" s="32">
        <f t="shared" si="41"/>
        <v>9999.8380796108613</v>
      </c>
      <c r="D592" s="32">
        <f t="shared" si="40"/>
        <v>0.9548530111936786</v>
      </c>
      <c r="R592" s="40"/>
    </row>
    <row r="593" spans="2:18">
      <c r="B593" s="143"/>
      <c r="C593" s="32">
        <f t="shared" si="41"/>
        <v>9999.8411347125348</v>
      </c>
      <c r="D593" s="32">
        <f t="shared" ref="D593:D656" si="42">EXP(-((C593-$D$24)^2)/(2*$D$26^2))/(SQRT(2*PI())*$D$26)</f>
        <v>0.9580667133144577</v>
      </c>
      <c r="R593" s="40"/>
    </row>
    <row r="594" spans="2:18">
      <c r="B594" s="143"/>
      <c r="C594" s="32">
        <f t="shared" ref="C594:C657" si="43">C593+$D$141</f>
        <v>9999.8441898142082</v>
      </c>
      <c r="D594" s="32">
        <f t="shared" si="42"/>
        <v>0.96122971096532028</v>
      </c>
      <c r="R594" s="40"/>
    </row>
    <row r="595" spans="2:18">
      <c r="B595" s="143"/>
      <c r="C595" s="32">
        <f t="shared" si="43"/>
        <v>9999.8472449158817</v>
      </c>
      <c r="D595" s="32">
        <f t="shared" si="42"/>
        <v>0.96434143122957516</v>
      </c>
      <c r="R595" s="40"/>
    </row>
    <row r="596" spans="2:18">
      <c r="B596" s="143"/>
      <c r="C596" s="32">
        <f t="shared" si="43"/>
        <v>9999.8503000175551</v>
      </c>
      <c r="D596" s="32">
        <f t="shared" si="42"/>
        <v>0.96740130917848022</v>
      </c>
      <c r="R596" s="40"/>
    </row>
    <row r="597" spans="2:18">
      <c r="B597" s="143"/>
      <c r="C597" s="32">
        <f t="shared" si="43"/>
        <v>9999.8533551192286</v>
      </c>
      <c r="D597" s="32">
        <f t="shared" si="42"/>
        <v>0.97040878804195008</v>
      </c>
      <c r="R597" s="40"/>
    </row>
    <row r="598" spans="2:18">
      <c r="B598" s="143"/>
      <c r="C598" s="32">
        <f t="shared" si="43"/>
        <v>9999.856410220902</v>
      </c>
      <c r="D598" s="32">
        <f t="shared" si="42"/>
        <v>0.97336331937719534</v>
      </c>
      <c r="R598" s="40"/>
    </row>
    <row r="599" spans="2:18">
      <c r="B599" s="143"/>
      <c r="C599" s="32">
        <f t="shared" si="43"/>
        <v>9999.8594653225755</v>
      </c>
      <c r="D599" s="32">
        <f t="shared" si="42"/>
        <v>0.9762643632352227</v>
      </c>
      <c r="R599" s="40"/>
    </row>
    <row r="600" spans="2:18">
      <c r="B600" s="143"/>
      <c r="C600" s="32">
        <f t="shared" si="43"/>
        <v>9999.8625204242489</v>
      </c>
      <c r="D600" s="32">
        <f t="shared" si="42"/>
        <v>0.97911138832512568</v>
      </c>
      <c r="R600" s="40"/>
    </row>
    <row r="601" spans="2:18">
      <c r="B601" s="143"/>
      <c r="C601" s="32">
        <f t="shared" si="43"/>
        <v>9999.8655755259224</v>
      </c>
      <c r="D601" s="32">
        <f t="shared" si="42"/>
        <v>0.98190387217609498</v>
      </c>
      <c r="R601" s="40"/>
    </row>
    <row r="602" spans="2:18">
      <c r="B602" s="143"/>
      <c r="C602" s="32">
        <f t="shared" si="43"/>
        <v>9999.8686306275958</v>
      </c>
      <c r="D602" s="32">
        <f t="shared" si="42"/>
        <v>0.98464130129708094</v>
      </c>
      <c r="R602" s="40"/>
    </row>
    <row r="603" spans="2:18">
      <c r="B603" s="143"/>
      <c r="C603" s="32">
        <f t="shared" si="43"/>
        <v>9999.8716857292693</v>
      </c>
      <c r="D603" s="32">
        <f t="shared" si="42"/>
        <v>0.98732317133403857</v>
      </c>
      <c r="R603" s="40"/>
    </row>
    <row r="604" spans="2:18">
      <c r="B604" s="143"/>
      <c r="C604" s="32">
        <f t="shared" si="43"/>
        <v>9999.8747408309428</v>
      </c>
      <c r="D604" s="32">
        <f t="shared" si="42"/>
        <v>0.98994898722468805</v>
      </c>
      <c r="R604" s="40"/>
    </row>
    <row r="605" spans="2:18">
      <c r="B605" s="143"/>
      <c r="C605" s="32">
        <f t="shared" si="43"/>
        <v>9999.8777959326162</v>
      </c>
      <c r="D605" s="32">
        <f t="shared" si="42"/>
        <v>0.99251826335072424</v>
      </c>
      <c r="R605" s="40"/>
    </row>
    <row r="606" spans="2:18">
      <c r="B606" s="143"/>
      <c r="C606" s="32">
        <f t="shared" si="43"/>
        <v>9999.8808510342897</v>
      </c>
      <c r="D606" s="32">
        <f t="shared" si="42"/>
        <v>0.99503052368741085</v>
      </c>
      <c r="R606" s="40"/>
    </row>
    <row r="607" spans="2:18">
      <c r="B607" s="143"/>
      <c r="C607" s="32">
        <f t="shared" si="43"/>
        <v>9999.8839061359631</v>
      </c>
      <c r="D607" s="32">
        <f t="shared" si="42"/>
        <v>0.9974853019504929</v>
      </c>
      <c r="R607" s="40"/>
    </row>
    <row r="608" spans="2:18">
      <c r="B608" s="143"/>
      <c r="C608" s="32">
        <f t="shared" si="43"/>
        <v>9999.8869612376366</v>
      </c>
      <c r="D608" s="32">
        <f t="shared" si="42"/>
        <v>0.99988214174036516</v>
      </c>
      <c r="R608" s="40"/>
    </row>
    <row r="609" spans="2:18">
      <c r="B609" s="143"/>
      <c r="C609" s="32">
        <f t="shared" si="43"/>
        <v>9999.89001633931</v>
      </c>
      <c r="D609" s="32">
        <f t="shared" si="42"/>
        <v>1.0022205966834343</v>
      </c>
      <c r="R609" s="40"/>
    </row>
    <row r="610" spans="2:18">
      <c r="B610" s="143"/>
      <c r="C610" s="32">
        <f t="shared" si="43"/>
        <v>9999.8930714409835</v>
      </c>
      <c r="D610" s="32">
        <f t="shared" si="42"/>
        <v>1.0045002305706139</v>
      </c>
      <c r="R610" s="40"/>
    </row>
    <row r="611" spans="2:18">
      <c r="B611" s="143"/>
      <c r="C611" s="32">
        <f t="shared" si="43"/>
        <v>9999.8961265426569</v>
      </c>
      <c r="D611" s="32">
        <f t="shared" si="42"/>
        <v>1.0067206174928887</v>
      </c>
      <c r="R611" s="40"/>
    </row>
    <row r="612" spans="2:18">
      <c r="B612" s="143"/>
      <c r="C612" s="32">
        <f t="shared" si="43"/>
        <v>9999.8991816443304</v>
      </c>
      <c r="D612" s="32">
        <f t="shared" si="42"/>
        <v>1.0088813419738962</v>
      </c>
      <c r="R612" s="40"/>
    </row>
    <row r="613" spans="2:18">
      <c r="B613" s="143"/>
      <c r="C613" s="32">
        <f t="shared" si="43"/>
        <v>9999.9022367460038</v>
      </c>
      <c r="D613" s="32">
        <f t="shared" si="42"/>
        <v>1.0109819990994593</v>
      </c>
      <c r="R613" s="40"/>
    </row>
    <row r="614" spans="2:18">
      <c r="B614" s="143"/>
      <c r="C614" s="32">
        <f t="shared" si="43"/>
        <v>9999.9052918476773</v>
      </c>
      <c r="D614" s="32">
        <f t="shared" si="42"/>
        <v>1.0130221946440214</v>
      </c>
      <c r="R614" s="40"/>
    </row>
    <row r="615" spans="2:18">
      <c r="B615" s="143"/>
      <c r="C615" s="32">
        <f t="shared" si="43"/>
        <v>9999.9083469493507</v>
      </c>
      <c r="D615" s="32">
        <f t="shared" si="42"/>
        <v>1.0150015451939221</v>
      </c>
      <c r="R615" s="40"/>
    </row>
    <row r="616" spans="2:18">
      <c r="B616" s="143"/>
      <c r="C616" s="32">
        <f t="shared" si="43"/>
        <v>9999.9114020510242</v>
      </c>
      <c r="D616" s="32">
        <f t="shared" si="42"/>
        <v>1.0169196782674639</v>
      </c>
      <c r="R616" s="40"/>
    </row>
    <row r="617" spans="2:18">
      <c r="B617" s="143"/>
      <c r="C617" s="32">
        <f t="shared" si="43"/>
        <v>9999.9144571526977</v>
      </c>
      <c r="D617" s="32">
        <f t="shared" si="42"/>
        <v>1.0187762324317156</v>
      </c>
      <c r="R617" s="40"/>
    </row>
    <row r="618" spans="2:18">
      <c r="B618" s="143"/>
      <c r="C618" s="32">
        <f t="shared" si="43"/>
        <v>9999.9175122543711</v>
      </c>
      <c r="D618" s="32">
        <f t="shared" si="42"/>
        <v>1.0205708574160024</v>
      </c>
      <c r="R618" s="40"/>
    </row>
    <row r="619" spans="2:18">
      <c r="B619" s="143"/>
      <c r="C619" s="32">
        <f t="shared" si="43"/>
        <v>9999.9205673560446</v>
      </c>
      <c r="D619" s="32">
        <f t="shared" si="42"/>
        <v>1.0223032142220292</v>
      </c>
      <c r="R619" s="40"/>
    </row>
    <row r="620" spans="2:18">
      <c r="B620" s="143"/>
      <c r="C620" s="32">
        <f t="shared" si="43"/>
        <v>9999.923622457718</v>
      </c>
      <c r="D620" s="32">
        <f t="shared" si="42"/>
        <v>1.0239729752305942</v>
      </c>
      <c r="R620" s="40"/>
    </row>
    <row r="621" spans="2:18">
      <c r="B621" s="143"/>
      <c r="C621" s="32">
        <f t="shared" si="43"/>
        <v>9999.9266775593915</v>
      </c>
      <c r="D621" s="32">
        <f t="shared" si="42"/>
        <v>1.0255798243048404</v>
      </c>
      <c r="R621" s="40"/>
    </row>
    <row r="622" spans="2:18">
      <c r="B622" s="143"/>
      <c r="C622" s="32">
        <f t="shared" si="43"/>
        <v>9999.9297326610649</v>
      </c>
      <c r="D622" s="32">
        <f t="shared" si="42"/>
        <v>1.0271234568900041</v>
      </c>
      <c r="R622" s="40"/>
    </row>
    <row r="623" spans="2:18">
      <c r="B623" s="143"/>
      <c r="C623" s="32">
        <f t="shared" si="43"/>
        <v>9999.9327877627384</v>
      </c>
      <c r="D623" s="32">
        <f t="shared" si="42"/>
        <v>1.0286035801096114</v>
      </c>
      <c r="R623" s="40"/>
    </row>
    <row r="624" spans="2:18">
      <c r="B624" s="143"/>
      <c r="C624" s="32">
        <f t="shared" si="43"/>
        <v>9999.9358428644118</v>
      </c>
      <c r="D624" s="32">
        <f t="shared" si="42"/>
        <v>1.030019912858086</v>
      </c>
      <c r="R624" s="40"/>
    </row>
    <row r="625" spans="2:18">
      <c r="B625" s="143"/>
      <c r="C625" s="32">
        <f t="shared" si="43"/>
        <v>9999.9388979660853</v>
      </c>
      <c r="D625" s="32">
        <f t="shared" si="42"/>
        <v>1.0313721858897213</v>
      </c>
      <c r="R625" s="40"/>
    </row>
    <row r="626" spans="2:18">
      <c r="B626" s="143"/>
      <c r="C626" s="32">
        <f t="shared" si="43"/>
        <v>9999.9419530677587</v>
      </c>
      <c r="D626" s="32">
        <f t="shared" si="42"/>
        <v>1.032660141903982</v>
      </c>
      <c r="R626" s="40"/>
    </row>
    <row r="627" spans="2:18">
      <c r="B627" s="143"/>
      <c r="C627" s="32">
        <f t="shared" si="43"/>
        <v>9999.9450081694322</v>
      </c>
      <c r="D627" s="32">
        <f t="shared" si="42"/>
        <v>1.0338835356270952</v>
      </c>
      <c r="R627" s="40"/>
    </row>
    <row r="628" spans="2:18">
      <c r="B628" s="143"/>
      <c r="C628" s="32">
        <f t="shared" si="43"/>
        <v>9999.9480632711056</v>
      </c>
      <c r="D628" s="32">
        <f t="shared" si="42"/>
        <v>1.0350421338898947</v>
      </c>
      <c r="R628" s="40"/>
    </row>
    <row r="629" spans="2:18">
      <c r="B629" s="143"/>
      <c r="C629" s="32">
        <f t="shared" si="43"/>
        <v>9999.9511183727791</v>
      </c>
      <c r="D629" s="32">
        <f t="shared" si="42"/>
        <v>1.0361357157018853</v>
      </c>
      <c r="R629" s="40"/>
    </row>
    <row r="630" spans="2:18">
      <c r="B630" s="143"/>
      <c r="C630" s="32">
        <f t="shared" si="43"/>
        <v>9999.9541734744525</v>
      </c>
      <c r="D630" s="32">
        <f t="shared" si="42"/>
        <v>1.0371640723214925</v>
      </c>
      <c r="R630" s="40"/>
    </row>
    <row r="631" spans="2:18">
      <c r="B631" s="143"/>
      <c r="C631" s="32">
        <f t="shared" si="43"/>
        <v>9999.957228576126</v>
      </c>
      <c r="D631" s="32">
        <f t="shared" si="42"/>
        <v>1.0381270073224678</v>
      </c>
      <c r="R631" s="40"/>
    </row>
    <row r="632" spans="2:18">
      <c r="B632" s="143"/>
      <c r="C632" s="32">
        <f t="shared" si="43"/>
        <v>9999.9602836777995</v>
      </c>
      <c r="D632" s="32">
        <f t="shared" si="42"/>
        <v>1.0390243366564185</v>
      </c>
      <c r="R632" s="40"/>
    </row>
    <row r="633" spans="2:18">
      <c r="B633" s="143"/>
      <c r="C633" s="32">
        <f t="shared" si="43"/>
        <v>9999.9633387794729</v>
      </c>
      <c r="D633" s="32">
        <f t="shared" si="42"/>
        <v>1.0398558887114353</v>
      </c>
      <c r="R633" s="40"/>
    </row>
    <row r="634" spans="2:18">
      <c r="B634" s="143"/>
      <c r="C634" s="32">
        <f t="shared" si="43"/>
        <v>9999.9663938811464</v>
      </c>
      <c r="D634" s="32">
        <f t="shared" si="42"/>
        <v>1.0406215043667923</v>
      </c>
      <c r="R634" s="40"/>
    </row>
    <row r="635" spans="2:18">
      <c r="B635" s="143"/>
      <c r="C635" s="32">
        <f t="shared" si="43"/>
        <v>9999.9694489828198</v>
      </c>
      <c r="D635" s="32">
        <f t="shared" si="42"/>
        <v>1.0413210370436918</v>
      </c>
      <c r="R635" s="40"/>
    </row>
    <row r="636" spans="2:18">
      <c r="B636" s="143"/>
      <c r="C636" s="32">
        <f t="shared" si="43"/>
        <v>9999.9725040844933</v>
      </c>
      <c r="D636" s="32">
        <f t="shared" si="42"/>
        <v>1.0419543527520356</v>
      </c>
      <c r="R636" s="40"/>
    </row>
    <row r="637" spans="2:18">
      <c r="B637" s="143"/>
      <c r="C637" s="32">
        <f t="shared" si="43"/>
        <v>9999.9755591861667</v>
      </c>
      <c r="D637" s="32">
        <f t="shared" si="42"/>
        <v>1.0425213301331975</v>
      </c>
      <c r="R637" s="40"/>
    </row>
    <row r="638" spans="2:18">
      <c r="B638" s="143"/>
      <c r="C638" s="32">
        <f t="shared" si="43"/>
        <v>9999.9786142878402</v>
      </c>
      <c r="D638" s="32">
        <f t="shared" si="42"/>
        <v>1.0430218604987824</v>
      </c>
      <c r="R638" s="40"/>
    </row>
    <row r="639" spans="2:18">
      <c r="B639" s="143"/>
      <c r="C639" s="32">
        <f t="shared" si="43"/>
        <v>9999.9816693895136</v>
      </c>
      <c r="D639" s="32">
        <f t="shared" si="42"/>
        <v>1.04345584786535</v>
      </c>
      <c r="R639" s="40"/>
    </row>
    <row r="640" spans="2:18">
      <c r="B640" s="143"/>
      <c r="C640" s="32">
        <f t="shared" si="43"/>
        <v>9999.9847244911871</v>
      </c>
      <c r="D640" s="32">
        <f t="shared" si="42"/>
        <v>1.0438232089850914</v>
      </c>
      <c r="R640" s="40"/>
    </row>
    <row r="641" spans="2:18">
      <c r="B641" s="143"/>
      <c r="C641" s="32">
        <f t="shared" si="43"/>
        <v>9999.9877795928605</v>
      </c>
      <c r="D641" s="32">
        <f t="shared" si="42"/>
        <v>1.0441238733724438</v>
      </c>
      <c r="R641" s="40"/>
    </row>
    <row r="642" spans="2:18">
      <c r="B642" s="143"/>
      <c r="C642" s="32">
        <f t="shared" si="43"/>
        <v>9999.990834694534</v>
      </c>
      <c r="D642" s="32">
        <f t="shared" si="42"/>
        <v>1.0443577833266284</v>
      </c>
      <c r="R642" s="40"/>
    </row>
    <row r="643" spans="2:18">
      <c r="B643" s="143"/>
      <c r="C643" s="32">
        <f t="shared" si="43"/>
        <v>9999.9938897962074</v>
      </c>
      <c r="D643" s="32">
        <f t="shared" si="42"/>
        <v>1.0445248939501073</v>
      </c>
      <c r="R643" s="40"/>
    </row>
    <row r="644" spans="2:18">
      <c r="B644" s="143"/>
      <c r="C644" s="32">
        <f t="shared" si="43"/>
        <v>9999.9969448978809</v>
      </c>
      <c r="D644" s="32">
        <f t="shared" si="42"/>
        <v>1.0446251731629452</v>
      </c>
      <c r="R644" s="40"/>
    </row>
    <row r="645" spans="2:18">
      <c r="B645" s="143"/>
      <c r="C645" s="32">
        <f t="shared" si="43"/>
        <v>9999.9999999995543</v>
      </c>
      <c r="D645" s="32">
        <f t="shared" si="42"/>
        <v>1.0446586017130735</v>
      </c>
      <c r="R645" s="40"/>
    </row>
    <row r="646" spans="2:18">
      <c r="B646" s="143"/>
      <c r="C646" s="32">
        <f t="shared" si="43"/>
        <v>10000.003055101228</v>
      </c>
      <c r="D646" s="32">
        <f t="shared" si="42"/>
        <v>1.0446251731824501</v>
      </c>
      <c r="R646" s="40"/>
    </row>
    <row r="647" spans="2:18">
      <c r="B647" s="143"/>
      <c r="C647" s="32">
        <f t="shared" si="43"/>
        <v>10000.006110202901</v>
      </c>
      <c r="D647" s="32">
        <f t="shared" si="42"/>
        <v>1.0445248939891132</v>
      </c>
      <c r="R647" s="40"/>
    </row>
    <row r="648" spans="2:18">
      <c r="B648" s="143"/>
      <c r="C648" s="32">
        <f t="shared" si="43"/>
        <v>10000.009165304575</v>
      </c>
      <c r="D648" s="32">
        <f t="shared" si="42"/>
        <v>1.0443577833851279</v>
      </c>
      <c r="R648" s="40"/>
    </row>
    <row r="649" spans="2:18">
      <c r="B649" s="143"/>
      <c r="C649" s="32">
        <f t="shared" si="43"/>
        <v>10000.012220406248</v>
      </c>
      <c r="D649" s="32">
        <f t="shared" si="42"/>
        <v>1.0441238734504255</v>
      </c>
      <c r="R649" s="40"/>
    </row>
    <row r="650" spans="2:18">
      <c r="B650" s="143"/>
      <c r="C650" s="32">
        <f t="shared" si="43"/>
        <v>10000.015275507922</v>
      </c>
      <c r="D650" s="32">
        <f t="shared" si="42"/>
        <v>1.0438232090825403</v>
      </c>
      <c r="R650" s="40"/>
    </row>
    <row r="651" spans="2:18">
      <c r="B651" s="143"/>
      <c r="C651" s="32">
        <f t="shared" si="43"/>
        <v>10000.018330609595</v>
      </c>
      <c r="D651" s="32">
        <f t="shared" si="42"/>
        <v>1.0434558479822476</v>
      </c>
      <c r="R651" s="40"/>
    </row>
    <row r="652" spans="2:18">
      <c r="B652" s="143"/>
      <c r="C652" s="32">
        <f t="shared" si="43"/>
        <v>10000.021385711269</v>
      </c>
      <c r="D652" s="32">
        <f t="shared" si="42"/>
        <v>1.0430218606351063</v>
      </c>
      <c r="R652" s="40"/>
    </row>
    <row r="653" spans="2:18">
      <c r="B653" s="143"/>
      <c r="C653" s="32">
        <f t="shared" si="43"/>
        <v>10000.024440812942</v>
      </c>
      <c r="D653" s="32">
        <f t="shared" si="42"/>
        <v>1.0425213302889216</v>
      </c>
      <c r="R653" s="40"/>
    </row>
    <row r="654" spans="2:18">
      <c r="B654" s="143"/>
      <c r="C654" s="32">
        <f t="shared" si="43"/>
        <v>10000.027495914615</v>
      </c>
      <c r="D654" s="32">
        <f t="shared" si="42"/>
        <v>1.0419543529271298</v>
      </c>
      <c r="R654" s="40"/>
    </row>
    <row r="655" spans="2:18">
      <c r="B655" s="143"/>
      <c r="C655" s="32">
        <f t="shared" si="43"/>
        <v>10000.030551016289</v>
      </c>
      <c r="D655" s="32">
        <f t="shared" si="42"/>
        <v>1.041321037238123</v>
      </c>
      <c r="R655" s="40"/>
    </row>
    <row r="656" spans="2:18">
      <c r="B656" s="143"/>
      <c r="C656" s="32">
        <f t="shared" si="43"/>
        <v>10000.033606117962</v>
      </c>
      <c r="D656" s="32">
        <f t="shared" si="42"/>
        <v>1.0406215045805227</v>
      </c>
      <c r="R656" s="40"/>
    </row>
    <row r="657" spans="2:18">
      <c r="B657" s="143"/>
      <c r="C657" s="32">
        <f t="shared" si="43"/>
        <v>10000.036661219636</v>
      </c>
      <c r="D657" s="32">
        <f t="shared" ref="D657:D720" si="44">EXP(-((C657-$D$24)^2)/(2*$D$26^2))/(SQRT(2*PI())*$D$26)</f>
        <v>1.039855888944424</v>
      </c>
      <c r="R657" s="40"/>
    </row>
    <row r="658" spans="2:18">
      <c r="B658" s="143"/>
      <c r="C658" s="32">
        <f t="shared" ref="C658:C721" si="45">C657+$D$141</f>
        <v>10000.039716321309</v>
      </c>
      <c r="D658" s="32">
        <f t="shared" si="44"/>
        <v>1.0390243369086212</v>
      </c>
      <c r="R658" s="40"/>
    </row>
    <row r="659" spans="2:18">
      <c r="B659" s="143"/>
      <c r="C659" s="32">
        <f t="shared" si="45"/>
        <v>10000.042771422983</v>
      </c>
      <c r="D659" s="32">
        <f t="shared" si="44"/>
        <v>1.0381270075938362</v>
      </c>
      <c r="R659" s="40"/>
    </row>
    <row r="660" spans="2:18">
      <c r="B660" s="143"/>
      <c r="C660" s="32">
        <f t="shared" si="45"/>
        <v>10000.045826524656</v>
      </c>
      <c r="D660" s="32">
        <f t="shared" si="44"/>
        <v>1.0371640726119746</v>
      </c>
      <c r="R660" s="40"/>
    </row>
    <row r="661" spans="2:18">
      <c r="B661" s="143"/>
      <c r="C661" s="32">
        <f t="shared" si="45"/>
        <v>10000.04888162633</v>
      </c>
      <c r="D661" s="32">
        <f t="shared" si="44"/>
        <v>1.0361357160114255</v>
      </c>
      <c r="R661" s="40"/>
    </row>
    <row r="662" spans="2:18">
      <c r="B662" s="143"/>
      <c r="C662" s="32">
        <f t="shared" si="45"/>
        <v>10000.051936728003</v>
      </c>
      <c r="D662" s="32">
        <f t="shared" si="44"/>
        <v>1.0350421342184342</v>
      </c>
      <c r="R662" s="40"/>
    </row>
    <row r="663" spans="2:18">
      <c r="B663" s="143"/>
      <c r="C663" s="32">
        <f t="shared" si="45"/>
        <v>10000.054991829677</v>
      </c>
      <c r="D663" s="32">
        <f t="shared" si="44"/>
        <v>1.0338835359745711</v>
      </c>
      <c r="R663" s="40"/>
    </row>
    <row r="664" spans="2:18">
      <c r="B664" s="143"/>
      <c r="C664" s="32">
        <f t="shared" si="45"/>
        <v>10000.05804693135</v>
      </c>
      <c r="D664" s="32">
        <f t="shared" si="44"/>
        <v>1.0326601422703283</v>
      </c>
      <c r="R664" s="40"/>
    </row>
    <row r="665" spans="2:18">
      <c r="B665" s="143"/>
      <c r="C665" s="32">
        <f t="shared" si="45"/>
        <v>10000.061102033023</v>
      </c>
      <c r="D665" s="32">
        <f t="shared" si="44"/>
        <v>1.0313721862748679</v>
      </c>
      <c r="R665" s="40"/>
    </row>
    <row r="666" spans="2:18">
      <c r="B666" s="143"/>
      <c r="C666" s="32">
        <f t="shared" si="45"/>
        <v>10000.064157134697</v>
      </c>
      <c r="D666" s="32">
        <f t="shared" si="44"/>
        <v>1.0300199132619599</v>
      </c>
      <c r="R666" s="40"/>
    </row>
    <row r="667" spans="2:18">
      <c r="B667" s="143"/>
      <c r="C667" s="32">
        <f t="shared" si="45"/>
        <v>10000.06721223637</v>
      </c>
      <c r="D667" s="32">
        <f t="shared" si="44"/>
        <v>1.0286035805321352</v>
      </c>
      <c r="R667" s="40"/>
    </row>
    <row r="668" spans="2:18">
      <c r="B668" s="143"/>
      <c r="C668" s="32">
        <f t="shared" si="45"/>
        <v>10000.070267338044</v>
      </c>
      <c r="D668" s="32">
        <f t="shared" si="44"/>
        <v>1.0271234573310979</v>
      </c>
      <c r="R668" s="40"/>
    </row>
    <row r="669" spans="2:18">
      <c r="B669" s="143"/>
      <c r="C669" s="32">
        <f t="shared" si="45"/>
        <v>10000.073322439717</v>
      </c>
      <c r="D669" s="32">
        <f t="shared" si="44"/>
        <v>1.0255798247644206</v>
      </c>
      <c r="R669" s="40"/>
    </row>
    <row r="670" spans="2:18">
      <c r="B670" s="143"/>
      <c r="C670" s="32">
        <f t="shared" si="45"/>
        <v>10000.076377541391</v>
      </c>
      <c r="D670" s="32">
        <f t="shared" si="44"/>
        <v>1.0239729757085734</v>
      </c>
      <c r="R670" s="40"/>
    </row>
    <row r="671" spans="2:18">
      <c r="B671" s="143"/>
      <c r="C671" s="32">
        <f t="shared" si="45"/>
        <v>10000.079432643064</v>
      </c>
      <c r="D671" s="32">
        <f t="shared" si="44"/>
        <v>1.0223032147183171</v>
      </c>
      <c r="R671" s="40"/>
    </row>
    <row r="672" spans="2:18">
      <c r="B672" s="143"/>
      <c r="C672" s="32">
        <f t="shared" si="45"/>
        <v>10000.082487744738</v>
      </c>
      <c r="D672" s="32">
        <f t="shared" si="44"/>
        <v>1.0205708579305048</v>
      </c>
      <c r="R672" s="40"/>
    </row>
    <row r="673" spans="2:18">
      <c r="B673" s="143"/>
      <c r="C673" s="32">
        <f t="shared" si="45"/>
        <v>10000.085542846411</v>
      </c>
      <c r="D673" s="32">
        <f t="shared" si="44"/>
        <v>1.0187762329643355</v>
      </c>
      <c r="R673" s="40"/>
    </row>
    <row r="674" spans="2:18">
      <c r="B674" s="143"/>
      <c r="C674" s="32">
        <f t="shared" si="45"/>
        <v>10000.088597948084</v>
      </c>
      <c r="D674" s="32">
        <f t="shared" si="44"/>
        <v>1.0169196788181005</v>
      </c>
      <c r="R674" s="40"/>
    </row>
    <row r="675" spans="2:18">
      <c r="B675" s="143"/>
      <c r="C675" s="32">
        <f t="shared" si="45"/>
        <v>10000.091653049758</v>
      </c>
      <c r="D675" s="32">
        <f t="shared" si="44"/>
        <v>1.0150015457624719</v>
      </c>
      <c r="R675" s="40"/>
    </row>
    <row r="676" spans="2:18">
      <c r="B676" s="143"/>
      <c r="C676" s="32">
        <f t="shared" si="45"/>
        <v>10000.094708151431</v>
      </c>
      <c r="D676" s="32">
        <f t="shared" si="44"/>
        <v>1.0130221952303773</v>
      </c>
      <c r="R676" s="40"/>
    </row>
    <row r="677" spans="2:18">
      <c r="B677" s="143"/>
      <c r="C677" s="32">
        <f t="shared" si="45"/>
        <v>10000.097763253105</v>
      </c>
      <c r="D677" s="32">
        <f t="shared" si="44"/>
        <v>1.010981999703511</v>
      </c>
      <c r="R677" s="40"/>
    </row>
    <row r="678" spans="2:18">
      <c r="B678" s="143"/>
      <c r="C678" s="32">
        <f t="shared" si="45"/>
        <v>10000.100818354778</v>
      </c>
      <c r="D678" s="32">
        <f t="shared" si="44"/>
        <v>1.0088813425955299</v>
      </c>
      <c r="R678" s="40"/>
    </row>
    <row r="679" spans="2:18">
      <c r="B679" s="143"/>
      <c r="C679" s="32">
        <f t="shared" si="45"/>
        <v>10000.103873456452</v>
      </c>
      <c r="D679" s="32">
        <f t="shared" si="44"/>
        <v>1.0067206181319881</v>
      </c>
      <c r="R679" s="40"/>
    </row>
    <row r="680" spans="2:18">
      <c r="B680" s="143"/>
      <c r="C680" s="32">
        <f t="shared" si="45"/>
        <v>10000.106928558125</v>
      </c>
      <c r="D680" s="32">
        <f t="shared" si="44"/>
        <v>1.0045002312270592</v>
      </c>
      <c r="R680" s="40"/>
    </row>
    <row r="681" spans="2:18">
      <c r="B681" s="143"/>
      <c r="C681" s="32">
        <f t="shared" si="45"/>
        <v>10000.109983659799</v>
      </c>
      <c r="D681" s="32">
        <f t="shared" si="44"/>
        <v>1.0022205973571032</v>
      </c>
      <c r="R681" s="40"/>
    </row>
    <row r="682" spans="2:18">
      <c r="B682" s="143"/>
      <c r="C682" s="32">
        <f t="shared" si="45"/>
        <v>10000.113038761472</v>
      </c>
      <c r="D682" s="32">
        <f t="shared" si="44"/>
        <v>0.99988214243113138</v>
      </c>
      <c r="R682" s="40"/>
    </row>
    <row r="683" spans="2:18">
      <c r="B683" s="143"/>
      <c r="C683" s="32">
        <f t="shared" si="45"/>
        <v>10000.116093863146</v>
      </c>
      <c r="D683" s="32">
        <f t="shared" si="44"/>
        <v>0.99748530265822788</v>
      </c>
      <c r="R683" s="40"/>
    </row>
    <row r="684" spans="2:18">
      <c r="B684" s="143"/>
      <c r="C684" s="32">
        <f t="shared" si="45"/>
        <v>10000.119148964819</v>
      </c>
      <c r="D684" s="32">
        <f t="shared" si="44"/>
        <v>0.99503052441198303</v>
      </c>
      <c r="R684" s="40"/>
    </row>
    <row r="685" spans="2:18">
      <c r="B685" s="143"/>
      <c r="C685" s="32">
        <f t="shared" si="45"/>
        <v>10000.122204066492</v>
      </c>
      <c r="D685" s="32">
        <f t="shared" si="44"/>
        <v>0.99251826409199873</v>
      </c>
      <c r="R685" s="40"/>
    </row>
    <row r="686" spans="2:18">
      <c r="B686" s="143"/>
      <c r="C686" s="32">
        <f t="shared" si="45"/>
        <v>10000.125259168166</v>
      </c>
      <c r="D686" s="32">
        <f t="shared" si="44"/>
        <v>0.98994898798252762</v>
      </c>
      <c r="R686" s="40"/>
    </row>
    <row r="687" spans="2:18">
      <c r="B687" s="143"/>
      <c r="C687" s="32">
        <f t="shared" si="45"/>
        <v>10000.128314269839</v>
      </c>
      <c r="D687" s="32">
        <f t="shared" si="44"/>
        <v>0.98732317210830278</v>
      </c>
      <c r="R687" s="40"/>
    </row>
    <row r="688" spans="2:18">
      <c r="B688" s="143"/>
      <c r="C688" s="32">
        <f t="shared" si="45"/>
        <v>10000.131369371513</v>
      </c>
      <c r="D688" s="32">
        <f t="shared" si="44"/>
        <v>0.98464130208762679</v>
      </c>
      <c r="R688" s="40"/>
    </row>
    <row r="689" spans="2:18">
      <c r="B689" s="143"/>
      <c r="C689" s="32">
        <f t="shared" si="45"/>
        <v>10000.134424473186</v>
      </c>
      <c r="D689" s="32">
        <f t="shared" si="44"/>
        <v>0.98190387298277659</v>
      </c>
      <c r="R689" s="40"/>
    </row>
    <row r="690" spans="2:18">
      <c r="B690" s="143"/>
      <c r="C690" s="32">
        <f t="shared" si="45"/>
        <v>10000.13747957486</v>
      </c>
      <c r="D690" s="32">
        <f t="shared" si="44"/>
        <v>0.97911138914779472</v>
      </c>
      <c r="R690" s="40"/>
    </row>
    <row r="691" spans="2:18">
      <c r="B691" s="143"/>
      <c r="C691" s="32">
        <f t="shared" si="45"/>
        <v>10000.140534676533</v>
      </c>
      <c r="D691" s="32">
        <f t="shared" si="44"/>
        <v>0.97626436407372807</v>
      </c>
      <c r="R691" s="40"/>
    </row>
    <row r="692" spans="2:18">
      <c r="B692" s="143"/>
      <c r="C692" s="32">
        <f t="shared" si="45"/>
        <v>10000.143589778207</v>
      </c>
      <c r="D692" s="32">
        <f t="shared" si="44"/>
        <v>0.97336332023138328</v>
      </c>
      <c r="R692" s="40"/>
    </row>
    <row r="693" spans="2:18">
      <c r="B693" s="143"/>
      <c r="C693" s="32">
        <f t="shared" si="45"/>
        <v>10000.14664487988</v>
      </c>
      <c r="D693" s="32">
        <f t="shared" si="44"/>
        <v>0.97040878891166427</v>
      </c>
      <c r="R693" s="40"/>
    </row>
    <row r="694" spans="2:18">
      <c r="B694" s="143"/>
      <c r="C694" s="32">
        <f t="shared" si="45"/>
        <v>10000.149699981554</v>
      </c>
      <c r="D694" s="32">
        <f t="shared" si="44"/>
        <v>0.96740131006356178</v>
      </c>
      <c r="R694" s="40"/>
    </row>
    <row r="695" spans="2:18">
      <c r="B695" s="143"/>
      <c r="C695" s="32">
        <f t="shared" si="45"/>
        <v>10000.152755083227</v>
      </c>
      <c r="D695" s="32">
        <f t="shared" si="44"/>
        <v>0.96434143212986301</v>
      </c>
      <c r="R695" s="40"/>
    </row>
    <row r="696" spans="2:18">
      <c r="B696" s="143"/>
      <c r="C696" s="32">
        <f t="shared" si="45"/>
        <v>10000.1558101849</v>
      </c>
      <c r="D696" s="32">
        <f t="shared" si="44"/>
        <v>0.96122971188065076</v>
      </c>
      <c r="R696" s="40"/>
    </row>
    <row r="697" spans="2:18">
      <c r="B697" s="143"/>
      <c r="C697" s="32">
        <f t="shared" si="45"/>
        <v>10000.158865286574</v>
      </c>
      <c r="D697" s="32">
        <f t="shared" si="44"/>
        <v>0.95806671424466472</v>
      </c>
      <c r="R697" s="40"/>
    </row>
    <row r="698" spans="2:18">
      <c r="B698" s="143"/>
      <c r="C698" s="32">
        <f t="shared" si="45"/>
        <v>10000.161920388247</v>
      </c>
      <c r="D698" s="32">
        <f t="shared" si="44"/>
        <v>0.95485301213859397</v>
      </c>
      <c r="R698" s="40"/>
    </row>
    <row r="699" spans="2:18">
      <c r="B699" s="143"/>
      <c r="C699" s="32">
        <f t="shared" si="45"/>
        <v>10000.164975489921</v>
      </c>
      <c r="D699" s="32">
        <f t="shared" si="44"/>
        <v>0.95158918629437483</v>
      </c>
      <c r="R699" s="40"/>
    </row>
    <row r="700" spans="2:18">
      <c r="B700" s="143"/>
      <c r="C700" s="32">
        <f t="shared" si="45"/>
        <v>10000.168030591594</v>
      </c>
      <c r="D700" s="32">
        <f t="shared" si="44"/>
        <v>0.94827582508456498</v>
      </c>
      <c r="R700" s="40"/>
    </row>
    <row r="701" spans="2:18">
      <c r="B701" s="143"/>
      <c r="C701" s="32">
        <f t="shared" si="45"/>
        <v>10000.171085693268</v>
      </c>
      <c r="D701" s="32">
        <f t="shared" si="44"/>
        <v>0.94491352434586928</v>
      </c>
      <c r="R701" s="40"/>
    </row>
    <row r="702" spans="2:18">
      <c r="B702" s="143"/>
      <c r="C702" s="32">
        <f t="shared" si="45"/>
        <v>10000.174140794941</v>
      </c>
      <c r="D702" s="32">
        <f t="shared" si="44"/>
        <v>0.94150288720088882</v>
      </c>
      <c r="R702" s="40"/>
    </row>
    <row r="703" spans="2:18">
      <c r="B703" s="143"/>
      <c r="C703" s="32">
        <f t="shared" si="45"/>
        <v>10000.177195896615</v>
      </c>
      <c r="D703" s="32">
        <f t="shared" si="44"/>
        <v>0.93804452387817039</v>
      </c>
      <c r="R703" s="40"/>
    </row>
    <row r="704" spans="2:18">
      <c r="B704" s="143"/>
      <c r="C704" s="32">
        <f t="shared" si="45"/>
        <v>10000.180250998288</v>
      </c>
      <c r="D704" s="32">
        <f t="shared" si="44"/>
        <v>0.93453905153062922</v>
      </c>
      <c r="R704" s="40"/>
    </row>
    <row r="705" spans="2:18">
      <c r="B705" s="143"/>
      <c r="C705" s="32">
        <f t="shared" si="45"/>
        <v>10000.183306099962</v>
      </c>
      <c r="D705" s="32">
        <f t="shared" si="44"/>
        <v>0.93098709405242108</v>
      </c>
      <c r="R705" s="40"/>
    </row>
    <row r="706" spans="2:18">
      <c r="B706" s="143"/>
      <c r="C706" s="32">
        <f t="shared" si="45"/>
        <v>10000.186361201635</v>
      </c>
      <c r="D706" s="32">
        <f t="shared" si="44"/>
        <v>0.927389281894341</v>
      </c>
      <c r="R706" s="40"/>
    </row>
    <row r="707" spans="2:18">
      <c r="B707" s="143"/>
      <c r="C707" s="32">
        <f t="shared" si="45"/>
        <v>10000.189416303308</v>
      </c>
      <c r="D707" s="32">
        <f t="shared" si="44"/>
        <v>0.92374625187782167</v>
      </c>
      <c r="R707" s="40"/>
    </row>
    <row r="708" spans="2:18">
      <c r="B708" s="143"/>
      <c r="C708" s="32">
        <f t="shared" si="45"/>
        <v>10000.192471404982</v>
      </c>
      <c r="D708" s="32">
        <f t="shared" si="44"/>
        <v>0.92005864700761242</v>
      </c>
      <c r="R708" s="40"/>
    </row>
    <row r="709" spans="2:18">
      <c r="B709" s="143"/>
      <c r="C709" s="32">
        <f t="shared" si="45"/>
        <v>10000.195526506655</v>
      </c>
      <c r="D709" s="32">
        <f t="shared" si="44"/>
        <v>0.9163271162832114</v>
      </c>
      <c r="R709" s="40"/>
    </row>
    <row r="710" spans="2:18">
      <c r="B710" s="143"/>
      <c r="C710" s="32">
        <f t="shared" si="45"/>
        <v>10000.198581608329</v>
      </c>
      <c r="D710" s="32">
        <f t="shared" si="44"/>
        <v>0.91255231450913143</v>
      </c>
      <c r="R710" s="40"/>
    </row>
    <row r="711" spans="2:18">
      <c r="B711" s="143"/>
      <c r="C711" s="32">
        <f t="shared" si="45"/>
        <v>10000.201636710002</v>
      </c>
      <c r="D711" s="32">
        <f t="shared" si="44"/>
        <v>0.90873490210407459</v>
      </c>
      <c r="R711" s="40"/>
    </row>
    <row r="712" spans="2:18">
      <c r="B712" s="143"/>
      <c r="C712" s="32">
        <f t="shared" si="45"/>
        <v>10000.204691811676</v>
      </c>
      <c r="D712" s="32">
        <f t="shared" si="44"/>
        <v>0.90487554490909494</v>
      </c>
      <c r="R712" s="40"/>
    </row>
    <row r="713" spans="2:18">
      <c r="B713" s="143"/>
      <c r="C713" s="32">
        <f t="shared" si="45"/>
        <v>10000.207746913349</v>
      </c>
      <c r="D713" s="32">
        <f t="shared" si="44"/>
        <v>0.90097491399482521</v>
      </c>
      <c r="R713" s="40"/>
    </row>
    <row r="714" spans="2:18">
      <c r="B714" s="143"/>
      <c r="C714" s="32">
        <f t="shared" si="45"/>
        <v>10000.210802015023</v>
      </c>
      <c r="D714" s="32">
        <f t="shared" si="44"/>
        <v>0.89703368546784723</v>
      </c>
      <c r="R714" s="40"/>
    </row>
    <row r="715" spans="2:18">
      <c r="B715" s="143"/>
      <c r="C715" s="32">
        <f t="shared" si="45"/>
        <v>10000.213857116696</v>
      </c>
      <c r="D715" s="32">
        <f t="shared" si="44"/>
        <v>0.89305254027628189</v>
      </c>
      <c r="R715" s="40"/>
    </row>
    <row r="716" spans="2:18">
      <c r="B716" s="143"/>
      <c r="C716" s="32">
        <f t="shared" si="45"/>
        <v>10000.21691221837</v>
      </c>
      <c r="D716" s="32">
        <f t="shared" si="44"/>
        <v>0.88903216401467811</v>
      </c>
      <c r="R716" s="40"/>
    </row>
    <row r="717" spans="2:18">
      <c r="B717" s="143"/>
      <c r="C717" s="32">
        <f t="shared" si="45"/>
        <v>10000.219967320043</v>
      </c>
      <c r="D717" s="32">
        <f t="shared" si="44"/>
        <v>0.88497324672827771</v>
      </c>
      <c r="R717" s="40"/>
    </row>
    <row r="718" spans="2:18">
      <c r="B718" s="143"/>
      <c r="C718" s="32">
        <f t="shared" si="45"/>
        <v>10000.223022421716</v>
      </c>
      <c r="D718" s="32">
        <f t="shared" si="44"/>
        <v>0.88087648271673447</v>
      </c>
      <c r="R718" s="40"/>
    </row>
    <row r="719" spans="2:18">
      <c r="B719" s="143"/>
      <c r="C719" s="32">
        <f t="shared" si="45"/>
        <v>10000.22607752339</v>
      </c>
      <c r="D719" s="32">
        <f t="shared" si="44"/>
        <v>0.87674257033736491</v>
      </c>
      <c r="R719" s="40"/>
    </row>
    <row r="720" spans="2:18">
      <c r="B720" s="143"/>
      <c r="C720" s="32">
        <f t="shared" si="45"/>
        <v>10000.229132625063</v>
      </c>
      <c r="D720" s="32">
        <f t="shared" si="44"/>
        <v>0.87257221180800726</v>
      </c>
      <c r="R720" s="40"/>
    </row>
    <row r="721" spans="2:18">
      <c r="B721" s="143"/>
      <c r="C721" s="32">
        <f t="shared" si="45"/>
        <v>10000.232187726737</v>
      </c>
      <c r="D721" s="32">
        <f t="shared" ref="D721:D784" si="46">EXP(-((C721-$D$24)^2)/(2*$D$26^2))/(SQRT(2*PI())*$D$26)</f>
        <v>0.86836611300956801</v>
      </c>
      <c r="R721" s="40"/>
    </row>
    <row r="722" spans="2:18">
      <c r="B722" s="143"/>
      <c r="C722" s="32">
        <f t="shared" ref="C722:C785" si="47">C721+$D$141</f>
        <v>10000.23524282841</v>
      </c>
      <c r="D722" s="32">
        <f t="shared" si="46"/>
        <v>0.86412498328833198</v>
      </c>
      <c r="R722" s="40"/>
    </row>
    <row r="723" spans="2:18">
      <c r="B723" s="143"/>
      <c r="C723" s="32">
        <f t="shared" si="47"/>
        <v>10000.238297930084</v>
      </c>
      <c r="D723" s="32">
        <f t="shared" si="46"/>
        <v>0.85984953525811147</v>
      </c>
      <c r="R723" s="40"/>
    </row>
    <row r="724" spans="2:18">
      <c r="B724" s="143"/>
      <c r="C724" s="32">
        <f t="shared" si="47"/>
        <v>10000.241353031757</v>
      </c>
      <c r="D724" s="32">
        <f t="shared" si="46"/>
        <v>0.85554048460231424</v>
      </c>
      <c r="R724" s="40"/>
    </row>
    <row r="725" spans="2:18">
      <c r="B725" s="143"/>
      <c r="C725" s="32">
        <f t="shared" si="47"/>
        <v>10000.244408133431</v>
      </c>
      <c r="D725" s="32">
        <f t="shared" si="46"/>
        <v>0.8511985498760033</v>
      </c>
      <c r="R725" s="40"/>
    </row>
    <row r="726" spans="2:18">
      <c r="B726" s="143"/>
      <c r="C726" s="32">
        <f t="shared" si="47"/>
        <v>10000.247463235104</v>
      </c>
      <c r="D726" s="32">
        <f t="shared" si="46"/>
        <v>0.84682445230802639</v>
      </c>
      <c r="R726" s="40"/>
    </row>
    <row r="727" spans="2:18">
      <c r="B727" s="143"/>
      <c r="C727" s="32">
        <f t="shared" si="47"/>
        <v>10000.250518336778</v>
      </c>
      <c r="D727" s="32">
        <f t="shared" si="46"/>
        <v>0.84241891560328941</v>
      </c>
      <c r="R727" s="40"/>
    </row>
    <row r="728" spans="2:18">
      <c r="B728" s="143"/>
      <c r="C728" s="32">
        <f t="shared" si="47"/>
        <v>10000.253573438451</v>
      </c>
      <c r="D728" s="32">
        <f t="shared" si="46"/>
        <v>0.83798266574525015</v>
      </c>
      <c r="R728" s="40"/>
    </row>
    <row r="729" spans="2:18">
      <c r="B729" s="143"/>
      <c r="C729" s="32">
        <f t="shared" si="47"/>
        <v>10000.256628540124</v>
      </c>
      <c r="D729" s="32">
        <f t="shared" si="46"/>
        <v>0.83351643079870563</v>
      </c>
      <c r="R729" s="40"/>
    </row>
    <row r="730" spans="2:18">
      <c r="B730" s="143"/>
      <c r="C730" s="32">
        <f t="shared" si="47"/>
        <v>10000.259683641798</v>
      </c>
      <c r="D730" s="32">
        <f t="shared" si="46"/>
        <v>0.82902094071294641</v>
      </c>
      <c r="R730" s="40"/>
    </row>
    <row r="731" spans="2:18">
      <c r="B731" s="143"/>
      <c r="C731" s="32">
        <f t="shared" si="47"/>
        <v>10000.262738743471</v>
      </c>
      <c r="D731" s="32">
        <f t="shared" si="46"/>
        <v>0.8244969271253545</v>
      </c>
      <c r="R731" s="40"/>
    </row>
    <row r="732" spans="2:18">
      <c r="B732" s="143"/>
      <c r="C732" s="32">
        <f t="shared" si="47"/>
        <v>10000.265793845145</v>
      </c>
      <c r="D732" s="32">
        <f t="shared" si="46"/>
        <v>0.81994512316551327</v>
      </c>
      <c r="R732" s="40"/>
    </row>
    <row r="733" spans="2:18">
      <c r="B733" s="143"/>
      <c r="C733" s="32">
        <f t="shared" si="47"/>
        <v>10000.268848946818</v>
      </c>
      <c r="D733" s="32">
        <f t="shared" si="46"/>
        <v>0.8153662632599058</v>
      </c>
      <c r="R733" s="40"/>
    </row>
    <row r="734" spans="2:18">
      <c r="B734" s="143"/>
      <c r="C734" s="32">
        <f t="shared" si="47"/>
        <v>10000.271904048492</v>
      </c>
      <c r="D734" s="32">
        <f t="shared" si="46"/>
        <v>0.81076108293727001</v>
      </c>
      <c r="R734" s="40"/>
    </row>
    <row r="735" spans="2:18">
      <c r="B735" s="143"/>
      <c r="C735" s="32">
        <f t="shared" si="47"/>
        <v>10000.274959150165</v>
      </c>
      <c r="D735" s="32">
        <f t="shared" si="46"/>
        <v>0.80613031863468332</v>
      </c>
      <c r="R735" s="40"/>
    </row>
    <row r="736" spans="2:18">
      <c r="B736" s="143"/>
      <c r="C736" s="32">
        <f t="shared" si="47"/>
        <v>10000.278014251839</v>
      </c>
      <c r="D736" s="32">
        <f t="shared" si="46"/>
        <v>0.8014747075044466</v>
      </c>
      <c r="R736" s="40"/>
    </row>
    <row r="737" spans="2:18">
      <c r="B737" s="143"/>
      <c r="C737" s="32">
        <f t="shared" si="47"/>
        <v>10000.281069353512</v>
      </c>
      <c r="D737" s="32">
        <f t="shared" si="46"/>
        <v>0.79679498722183673</v>
      </c>
      <c r="R737" s="40"/>
    </row>
    <row r="738" spans="2:18">
      <c r="B738" s="143"/>
      <c r="C738" s="32">
        <f t="shared" si="47"/>
        <v>10000.284124455186</v>
      </c>
      <c r="D738" s="32">
        <f t="shared" si="46"/>
        <v>0.79209189579379624</v>
      </c>
      <c r="R738" s="40"/>
    </row>
    <row r="739" spans="2:18">
      <c r="B739" s="143"/>
      <c r="C739" s="32">
        <f t="shared" si="47"/>
        <v>10000.287179556859</v>
      </c>
      <c r="D739" s="32">
        <f t="shared" si="46"/>
        <v>0.78736617136862797</v>
      </c>
      <c r="R739" s="40"/>
    </row>
    <row r="740" spans="2:18">
      <c r="B740" s="143"/>
      <c r="C740" s="32">
        <f t="shared" si="47"/>
        <v>10000.290234658532</v>
      </c>
      <c r="D740" s="32">
        <f t="shared" si="46"/>
        <v>0.78261855204676245</v>
      </c>
      <c r="R740" s="40"/>
    </row>
    <row r="741" spans="2:18">
      <c r="B741" s="143"/>
      <c r="C741" s="32">
        <f t="shared" si="47"/>
        <v>10000.293289760206</v>
      </c>
      <c r="D741" s="32">
        <f t="shared" si="46"/>
        <v>0.77784977569266256</v>
      </c>
      <c r="R741" s="40"/>
    </row>
    <row r="742" spans="2:18">
      <c r="B742" s="143"/>
      <c r="C742" s="32">
        <f t="shared" si="47"/>
        <v>10000.296344861879</v>
      </c>
      <c r="D742" s="32">
        <f t="shared" si="46"/>
        <v>0.77306057974793274</v>
      </c>
      <c r="R742" s="40"/>
    </row>
    <row r="743" spans="2:18">
      <c r="B743" s="143"/>
      <c r="C743" s="32">
        <f t="shared" si="47"/>
        <v>10000.299399963553</v>
      </c>
      <c r="D743" s="32">
        <f t="shared" si="46"/>
        <v>0.76825170104569418</v>
      </c>
      <c r="R743" s="40"/>
    </row>
    <row r="744" spans="2:18">
      <c r="B744" s="143"/>
      <c r="C744" s="32">
        <f t="shared" si="47"/>
        <v>10000.302455065226</v>
      </c>
      <c r="D744" s="32">
        <f t="shared" si="46"/>
        <v>0.76342387562629344</v>
      </c>
      <c r="R744" s="40"/>
    </row>
    <row r="745" spans="2:18">
      <c r="B745" s="143"/>
      <c r="C745" s="32">
        <f t="shared" si="47"/>
        <v>10000.3055101669</v>
      </c>
      <c r="D745" s="32">
        <f t="shared" si="46"/>
        <v>0.75857783855440264</v>
      </c>
      <c r="R745" s="40"/>
    </row>
    <row r="746" spans="2:18">
      <c r="B746" s="143"/>
      <c r="C746" s="32">
        <f t="shared" si="47"/>
        <v>10000.308565268573</v>
      </c>
      <c r="D746" s="32">
        <f t="shared" si="46"/>
        <v>0.75371432373757474</v>
      </c>
      <c r="R746" s="40"/>
    </row>
    <row r="747" spans="2:18">
      <c r="B747" s="143"/>
      <c r="C747" s="32">
        <f t="shared" si="47"/>
        <v>10000.311620370247</v>
      </c>
      <c r="D747" s="32">
        <f t="shared" si="46"/>
        <v>0.74883406374631456</v>
      </c>
      <c r="R747" s="40"/>
    </row>
    <row r="748" spans="2:18">
      <c r="B748" s="143"/>
      <c r="C748" s="32">
        <f t="shared" si="47"/>
        <v>10000.31467547192</v>
      </c>
      <c r="D748" s="32">
        <f t="shared" si="46"/>
        <v>0.7439377896357231</v>
      </c>
      <c r="R748" s="40"/>
    </row>
    <row r="749" spans="2:18">
      <c r="B749" s="143"/>
      <c r="C749" s="32">
        <f t="shared" si="47"/>
        <v>10000.317730573594</v>
      </c>
      <c r="D749" s="32">
        <f t="shared" si="46"/>
        <v>0.73902623076877549</v>
      </c>
      <c r="R749" s="40"/>
    </row>
    <row r="750" spans="2:18">
      <c r="B750" s="143"/>
      <c r="C750" s="32">
        <f t="shared" si="47"/>
        <v>10000.320785675267</v>
      </c>
      <c r="D750" s="32">
        <f t="shared" si="46"/>
        <v>0.73410011464128722</v>
      </c>
      <c r="R750" s="40"/>
    </row>
    <row r="751" spans="2:18">
      <c r="B751" s="143"/>
      <c r="C751" s="32">
        <f t="shared" si="47"/>
        <v>10000.32384077694</v>
      </c>
      <c r="D751" s="32">
        <f t="shared" si="46"/>
        <v>0.72916016670862716</v>
      </c>
      <c r="R751" s="40"/>
    </row>
    <row r="752" spans="2:18">
      <c r="B752" s="143"/>
      <c r="C752" s="32">
        <f t="shared" si="47"/>
        <v>10000.326895878614</v>
      </c>
      <c r="D752" s="32">
        <f t="shared" si="46"/>
        <v>0.72420711021422968</v>
      </c>
      <c r="R752" s="40"/>
    </row>
    <row r="753" spans="2:18">
      <c r="B753" s="143"/>
      <c r="C753" s="32">
        <f t="shared" si="47"/>
        <v>10000.329950980287</v>
      </c>
      <c r="D753" s="32">
        <f t="shared" si="46"/>
        <v>0.7192416660199612</v>
      </c>
      <c r="R753" s="40"/>
    </row>
    <row r="754" spans="2:18">
      <c r="B754" s="143"/>
      <c r="C754" s="32">
        <f t="shared" si="47"/>
        <v>10000.333006081961</v>
      </c>
      <c r="D754" s="32">
        <f t="shared" si="46"/>
        <v>0.71426455243839371</v>
      </c>
      <c r="R754" s="40"/>
    </row>
    <row r="755" spans="2:18">
      <c r="B755" s="143"/>
      <c r="C755" s="32">
        <f t="shared" si="47"/>
        <v>10000.336061183634</v>
      </c>
      <c r="D755" s="32">
        <f t="shared" si="46"/>
        <v>0.70927648506703445</v>
      </c>
      <c r="R755" s="40"/>
    </row>
    <row r="756" spans="2:18">
      <c r="B756" s="143"/>
      <c r="C756" s="32">
        <f t="shared" si="47"/>
        <v>10000.339116285308</v>
      </c>
      <c r="D756" s="32">
        <f t="shared" si="46"/>
        <v>0.70427817662456438</v>
      </c>
      <c r="R756" s="40"/>
    </row>
    <row r="757" spans="2:18">
      <c r="B757" s="143"/>
      <c r="C757" s="32">
        <f t="shared" si="47"/>
        <v>10000.342171386981</v>
      </c>
      <c r="D757" s="32">
        <f t="shared" si="46"/>
        <v>0.69927033678913253</v>
      </c>
      <c r="R757" s="40"/>
    </row>
    <row r="758" spans="2:18">
      <c r="B758" s="143"/>
      <c r="C758" s="32">
        <f t="shared" si="47"/>
        <v>10000.345226488655</v>
      </c>
      <c r="D758" s="32">
        <f t="shared" si="46"/>
        <v>0.69425367203875443</v>
      </c>
      <c r="R758" s="40"/>
    </row>
    <row r="759" spans="2:18">
      <c r="B759" s="143"/>
      <c r="C759" s="32">
        <f t="shared" si="47"/>
        <v>10000.348281590328</v>
      </c>
      <c r="D759" s="32">
        <f t="shared" si="46"/>
        <v>0.68922888549386041</v>
      </c>
      <c r="R759" s="40"/>
    </row>
    <row r="760" spans="2:18">
      <c r="B760" s="143"/>
      <c r="C760" s="32">
        <f t="shared" si="47"/>
        <v>10000.351336692001</v>
      </c>
      <c r="D760" s="32">
        <f t="shared" si="46"/>
        <v>0.68419667676203888</v>
      </c>
      <c r="R760" s="40"/>
    </row>
    <row r="761" spans="2:18">
      <c r="B761" s="143"/>
      <c r="C761" s="32">
        <f t="shared" si="47"/>
        <v>10000.354391793675</v>
      </c>
      <c r="D761" s="32">
        <f t="shared" si="46"/>
        <v>0.67915774178501886</v>
      </c>
      <c r="R761" s="40"/>
    </row>
    <row r="762" spans="2:18">
      <c r="B762" s="143"/>
      <c r="C762" s="32">
        <f t="shared" si="47"/>
        <v>10000.357446895348</v>
      </c>
      <c r="D762" s="32">
        <f t="shared" si="46"/>
        <v>0.67411277268793335</v>
      </c>
      <c r="R762" s="40"/>
    </row>
    <row r="763" spans="2:18">
      <c r="B763" s="143"/>
      <c r="C763" s="32">
        <f t="shared" si="47"/>
        <v>10000.360501997022</v>
      </c>
      <c r="D763" s="32">
        <f t="shared" si="46"/>
        <v>0.669062457630904</v>
      </c>
      <c r="R763" s="40"/>
    </row>
    <row r="764" spans="2:18">
      <c r="B764" s="143"/>
      <c r="C764" s="32">
        <f t="shared" si="47"/>
        <v>10000.363557098695</v>
      </c>
      <c r="D764" s="32">
        <f t="shared" si="46"/>
        <v>0.6640074806629892</v>
      </c>
      <c r="R764" s="40"/>
    </row>
    <row r="765" spans="2:18">
      <c r="B765" s="143"/>
      <c r="C765" s="32">
        <f t="shared" si="47"/>
        <v>10000.366612200369</v>
      </c>
      <c r="D765" s="32">
        <f t="shared" si="46"/>
        <v>0.65894852157853068</v>
      </c>
      <c r="R765" s="40"/>
    </row>
    <row r="766" spans="2:18">
      <c r="B766" s="143"/>
      <c r="C766" s="32">
        <f t="shared" si="47"/>
        <v>10000.369667302042</v>
      </c>
      <c r="D766" s="32">
        <f t="shared" si="46"/>
        <v>0.6538862557759374</v>
      </c>
      <c r="R766" s="40"/>
    </row>
    <row r="767" spans="2:18">
      <c r="B767" s="143"/>
      <c r="C767" s="32">
        <f t="shared" si="47"/>
        <v>10000.372722403716</v>
      </c>
      <c r="D767" s="32">
        <f t="shared" si="46"/>
        <v>0.64882135411894359</v>
      </c>
      <c r="R767" s="40"/>
    </row>
    <row r="768" spans="2:18">
      <c r="B768" s="143"/>
      <c r="C768" s="32">
        <f t="shared" si="47"/>
        <v>10000.375777505389</v>
      </c>
      <c r="D768" s="32">
        <f t="shared" si="46"/>
        <v>0.64375448280037117</v>
      </c>
      <c r="R768" s="40"/>
    </row>
    <row r="769" spans="2:18">
      <c r="B769" s="143"/>
      <c r="C769" s="32">
        <f t="shared" si="47"/>
        <v>10000.378832607063</v>
      </c>
      <c r="D769" s="32">
        <f t="shared" si="46"/>
        <v>0.63868630320843423</v>
      </c>
      <c r="R769" s="40"/>
    </row>
    <row r="770" spans="2:18">
      <c r="B770" s="143"/>
      <c r="C770" s="32">
        <f t="shared" si="47"/>
        <v>10000.381887708736</v>
      </c>
      <c r="D770" s="32">
        <f t="shared" si="46"/>
        <v>0.63361747179561356</v>
      </c>
      <c r="R770" s="40"/>
    </row>
    <row r="771" spans="2:18">
      <c r="B771" s="143"/>
      <c r="C771" s="32">
        <f t="shared" si="47"/>
        <v>10000.384942810409</v>
      </c>
      <c r="D771" s="32">
        <f t="shared" si="46"/>
        <v>0.62854863995013244</v>
      </c>
      <c r="R771" s="40"/>
    </row>
    <row r="772" spans="2:18">
      <c r="B772" s="143"/>
      <c r="C772" s="32">
        <f t="shared" si="47"/>
        <v>10000.387997912083</v>
      </c>
      <c r="D772" s="32">
        <f t="shared" si="46"/>
        <v>0.6234804538700629</v>
      </c>
      <c r="R772" s="40"/>
    </row>
    <row r="773" spans="2:18">
      <c r="B773" s="143"/>
      <c r="C773" s="32">
        <f t="shared" si="47"/>
        <v>10000.391053013756</v>
      </c>
      <c r="D773" s="32">
        <f t="shared" si="46"/>
        <v>0.61841355444008872</v>
      </c>
      <c r="R773" s="40"/>
    </row>
    <row r="774" spans="2:18">
      <c r="B774" s="143"/>
      <c r="C774" s="32">
        <f t="shared" si="47"/>
        <v>10000.39410811543</v>
      </c>
      <c r="D774" s="32">
        <f t="shared" si="46"/>
        <v>0.6133485771109517</v>
      </c>
      <c r="R774" s="40"/>
    </row>
    <row r="775" spans="2:18">
      <c r="B775" s="143"/>
      <c r="C775" s="32">
        <f t="shared" si="47"/>
        <v>10000.397163217103</v>
      </c>
      <c r="D775" s="32">
        <f t="shared" si="46"/>
        <v>0.60828615178160594</v>
      </c>
      <c r="R775" s="40"/>
    </row>
    <row r="776" spans="2:18">
      <c r="B776" s="143"/>
      <c r="C776" s="32">
        <f t="shared" si="47"/>
        <v>10000.400218318777</v>
      </c>
      <c r="D776" s="32">
        <f t="shared" si="46"/>
        <v>0.60322690268410206</v>
      </c>
      <c r="R776" s="40"/>
    </row>
    <row r="777" spans="2:18">
      <c r="B777" s="143"/>
      <c r="C777" s="32">
        <f t="shared" si="47"/>
        <v>10000.40327342045</v>
      </c>
      <c r="D777" s="32">
        <f t="shared" si="46"/>
        <v>0.59817144827122393</v>
      </c>
      <c r="R777" s="40"/>
    </row>
    <row r="778" spans="2:18">
      <c r="B778" s="143"/>
      <c r="C778" s="32">
        <f t="shared" si="47"/>
        <v>10000.406328522124</v>
      </c>
      <c r="D778" s="32">
        <f t="shared" si="46"/>
        <v>0.59312040110689834</v>
      </c>
      <c r="R778" s="40"/>
    </row>
    <row r="779" spans="2:18">
      <c r="B779" s="143"/>
      <c r="C779" s="32">
        <f t="shared" si="47"/>
        <v>10000.409383623797</v>
      </c>
      <c r="D779" s="32">
        <f t="shared" si="46"/>
        <v>0.58807436775939548</v>
      </c>
      <c r="R779" s="40"/>
    </row>
    <row r="780" spans="2:18">
      <c r="B780" s="143"/>
      <c r="C780" s="32">
        <f t="shared" si="47"/>
        <v>10000.412438725471</v>
      </c>
      <c r="D780" s="32">
        <f t="shared" si="46"/>
        <v>0.5830339486973386</v>
      </c>
      <c r="R780" s="40"/>
    </row>
    <row r="781" spans="2:18">
      <c r="B781" s="143"/>
      <c r="C781" s="32">
        <f t="shared" si="47"/>
        <v>10000.415493827144</v>
      </c>
      <c r="D781" s="32">
        <f t="shared" si="46"/>
        <v>0.577999738188539</v>
      </c>
      <c r="R781" s="40"/>
    </row>
    <row r="782" spans="2:18">
      <c r="B782" s="143"/>
      <c r="C782" s="32">
        <f t="shared" si="47"/>
        <v>10000.418548928817</v>
      </c>
      <c r="D782" s="32">
        <f t="shared" si="46"/>
        <v>0.57297232420166888</v>
      </c>
      <c r="R782" s="40"/>
    </row>
    <row r="783" spans="2:18">
      <c r="B783" s="143"/>
      <c r="C783" s="32">
        <f t="shared" si="47"/>
        <v>10000.421604030491</v>
      </c>
      <c r="D783" s="32">
        <f t="shared" si="46"/>
        <v>0.56795228831078948</v>
      </c>
      <c r="R783" s="40"/>
    </row>
    <row r="784" spans="2:18">
      <c r="B784" s="143"/>
      <c r="C784" s="32">
        <f t="shared" si="47"/>
        <v>10000.424659132164</v>
      </c>
      <c r="D784" s="32">
        <f t="shared" si="46"/>
        <v>0.56294020560274116</v>
      </c>
      <c r="R784" s="40"/>
    </row>
    <row r="785" spans="2:18">
      <c r="B785" s="143"/>
      <c r="C785" s="32">
        <f t="shared" si="47"/>
        <v>10000.427714233838</v>
      </c>
      <c r="D785" s="32">
        <f t="shared" ref="D785:D848" si="48">EXP(-((C785-$D$24)^2)/(2*$D$26^2))/(SQRT(2*PI())*$D$26)</f>
        <v>0.55793664458741099</v>
      </c>
      <c r="R785" s="40"/>
    </row>
    <row r="786" spans="2:18">
      <c r="B786" s="143"/>
      <c r="C786" s="32">
        <f t="shared" ref="C786:C849" si="49">C785+$D$141</f>
        <v>10000.430769335511</v>
      </c>
      <c r="D786" s="32">
        <f t="shared" si="48"/>
        <v>0.55294216711088306</v>
      </c>
      <c r="R786" s="40"/>
    </row>
    <row r="787" spans="2:18">
      <c r="B787" s="143"/>
      <c r="C787" s="32">
        <f t="shared" si="49"/>
        <v>10000.433824437185</v>
      </c>
      <c r="D787" s="32">
        <f t="shared" si="48"/>
        <v>0.54795732827148125</v>
      </c>
      <c r="R787" s="40"/>
    </row>
    <row r="788" spans="2:18">
      <c r="B788" s="143"/>
      <c r="C788" s="32">
        <f t="shared" si="49"/>
        <v>10000.436879538858</v>
      </c>
      <c r="D788" s="32">
        <f t="shared" si="48"/>
        <v>0.54298267633871089</v>
      </c>
      <c r="R788" s="40"/>
    </row>
    <row r="789" spans="2:18">
      <c r="B789" s="143"/>
      <c r="C789" s="32">
        <f t="shared" si="49"/>
        <v>10000.439934640532</v>
      </c>
      <c r="D789" s="32">
        <f t="shared" si="48"/>
        <v>0.53801875267510268</v>
      </c>
      <c r="R789" s="40"/>
    </row>
    <row r="790" spans="2:18">
      <c r="B790" s="143"/>
      <c r="C790" s="32">
        <f t="shared" si="49"/>
        <v>10000.442989742205</v>
      </c>
      <c r="D790" s="32">
        <f t="shared" si="48"/>
        <v>0.53306609166096497</v>
      </c>
      <c r="R790" s="40"/>
    </row>
    <row r="791" spans="2:18">
      <c r="B791" s="143"/>
      <c r="C791" s="32">
        <f t="shared" si="49"/>
        <v>10000.446044843879</v>
      </c>
      <c r="D791" s="32">
        <f t="shared" si="48"/>
        <v>0.52812522062204514</v>
      </c>
      <c r="R791" s="40"/>
    </row>
    <row r="792" spans="2:18">
      <c r="B792" s="143"/>
      <c r="C792" s="32">
        <f t="shared" si="49"/>
        <v>10000.449099945552</v>
      </c>
      <c r="D792" s="32">
        <f t="shared" si="48"/>
        <v>0.52319665976010044</v>
      </c>
      <c r="R792" s="40"/>
    </row>
    <row r="793" spans="2:18">
      <c r="B793" s="143"/>
      <c r="C793" s="32">
        <f t="shared" si="49"/>
        <v>10000.452155047225</v>
      </c>
      <c r="D793" s="32">
        <f t="shared" si="48"/>
        <v>0.51828092208638143</v>
      </c>
      <c r="R793" s="40"/>
    </row>
    <row r="794" spans="2:18">
      <c r="B794" s="143"/>
      <c r="C794" s="32">
        <f t="shared" si="49"/>
        <v>10000.455210148899</v>
      </c>
      <c r="D794" s="32">
        <f t="shared" si="48"/>
        <v>0.51337851335802176</v>
      </c>
      <c r="R794" s="40"/>
    </row>
    <row r="795" spans="2:18">
      <c r="B795" s="143"/>
      <c r="C795" s="32">
        <f t="shared" si="49"/>
        <v>10000.458265250572</v>
      </c>
      <c r="D795" s="32">
        <f t="shared" si="48"/>
        <v>0.50848993201733539</v>
      </c>
      <c r="R795" s="40"/>
    </row>
    <row r="796" spans="2:18">
      <c r="B796" s="143"/>
      <c r="C796" s="32">
        <f t="shared" si="49"/>
        <v>10000.461320352246</v>
      </c>
      <c r="D796" s="32">
        <f t="shared" si="48"/>
        <v>0.50361566913401523</v>
      </c>
      <c r="R796" s="40"/>
    </row>
    <row r="797" spans="2:18">
      <c r="B797" s="143"/>
      <c r="C797" s="32">
        <f t="shared" si="49"/>
        <v>10000.464375453919</v>
      </c>
      <c r="D797" s="32">
        <f t="shared" si="48"/>
        <v>0.49875620835022794</v>
      </c>
      <c r="R797" s="40"/>
    </row>
    <row r="798" spans="2:18">
      <c r="B798" s="143"/>
      <c r="C798" s="32">
        <f t="shared" si="49"/>
        <v>10000.467430555593</v>
      </c>
      <c r="D798" s="32">
        <f t="shared" si="48"/>
        <v>0.4939120258285985</v>
      </c>
      <c r="R798" s="40"/>
    </row>
    <row r="799" spans="2:18">
      <c r="B799" s="143"/>
      <c r="C799" s="32">
        <f t="shared" si="49"/>
        <v>10000.470485657266</v>
      </c>
      <c r="D799" s="32">
        <f t="shared" si="48"/>
        <v>0.48908359020307796</v>
      </c>
      <c r="R799" s="40"/>
    </row>
    <row r="800" spans="2:18">
      <c r="B800" s="143"/>
      <c r="C800" s="32">
        <f t="shared" si="49"/>
        <v>10000.47354075894</v>
      </c>
      <c r="D800" s="32">
        <f t="shared" si="48"/>
        <v>0.48427136253268244</v>
      </c>
      <c r="R800" s="40"/>
    </row>
    <row r="801" spans="2:18">
      <c r="B801" s="143"/>
      <c r="C801" s="32">
        <f t="shared" si="49"/>
        <v>10000.476595860613</v>
      </c>
      <c r="D801" s="32">
        <f t="shared" si="48"/>
        <v>0.47947579625809622</v>
      </c>
      <c r="R801" s="40"/>
    </row>
    <row r="802" spans="2:18">
      <c r="B802" s="143"/>
      <c r="C802" s="32">
        <f t="shared" si="49"/>
        <v>10000.479650962287</v>
      </c>
      <c r="D802" s="32">
        <f t="shared" si="48"/>
        <v>0.4746973371611255</v>
      </c>
      <c r="R802" s="40"/>
    </row>
    <row r="803" spans="2:18">
      <c r="B803" s="143"/>
      <c r="C803" s="32">
        <f t="shared" si="49"/>
        <v>10000.48270606396</v>
      </c>
      <c r="D803" s="32">
        <f t="shared" si="48"/>
        <v>0.46993642332699165</v>
      </c>
      <c r="R803" s="40"/>
    </row>
    <row r="804" spans="2:18">
      <c r="B804" s="143"/>
      <c r="C804" s="32">
        <f t="shared" si="49"/>
        <v>10000.485761165633</v>
      </c>
      <c r="D804" s="32">
        <f t="shared" si="48"/>
        <v>0.46519348510944836</v>
      </c>
      <c r="R804" s="40"/>
    </row>
    <row r="805" spans="2:18">
      <c r="B805" s="143"/>
      <c r="C805" s="32">
        <f t="shared" si="49"/>
        <v>10000.488816267307</v>
      </c>
      <c r="D805" s="32">
        <f t="shared" si="48"/>
        <v>0.46046894509871056</v>
      </c>
      <c r="R805" s="40"/>
    </row>
    <row r="806" spans="2:18">
      <c r="B806" s="143"/>
      <c r="C806" s="32">
        <f t="shared" si="49"/>
        <v>10000.49187136898</v>
      </c>
      <c r="D806" s="32">
        <f t="shared" si="48"/>
        <v>0.45576321809217651</v>
      </c>
      <c r="R806" s="40"/>
    </row>
    <row r="807" spans="2:18">
      <c r="B807" s="143"/>
      <c r="C807" s="32">
        <f t="shared" si="49"/>
        <v>10000.494926470654</v>
      </c>
      <c r="D807" s="32">
        <f t="shared" si="48"/>
        <v>0.45107671106792763</v>
      </c>
      <c r="R807" s="40"/>
    </row>
    <row r="808" spans="2:18">
      <c r="B808" s="143"/>
      <c r="C808" s="32">
        <f t="shared" si="49"/>
        <v>10000.497981572327</v>
      </c>
      <c r="D808" s="32">
        <f t="shared" si="48"/>
        <v>0.44640982316098776</v>
      </c>
      <c r="R808" s="40"/>
    </row>
    <row r="809" spans="2:18">
      <c r="B809" s="143"/>
      <c r="C809" s="32">
        <f t="shared" si="49"/>
        <v>10000.501036674001</v>
      </c>
      <c r="D809" s="32">
        <f t="shared" si="48"/>
        <v>0.4417629456423221</v>
      </c>
      <c r="R809" s="40"/>
    </row>
    <row r="810" spans="2:18">
      <c r="B810" s="143"/>
      <c r="C810" s="32">
        <f t="shared" si="49"/>
        <v>10000.504091775674</v>
      </c>
      <c r="D810" s="32">
        <f t="shared" si="48"/>
        <v>0.43713646190055644</v>
      </c>
      <c r="R810" s="40"/>
    </row>
    <row r="811" spans="2:18">
      <c r="B811" s="143"/>
      <c r="C811" s="32">
        <f t="shared" si="49"/>
        <v>10000.507146877348</v>
      </c>
      <c r="D811" s="32">
        <f t="shared" si="48"/>
        <v>0.43253074742639508</v>
      </c>
      <c r="R811" s="40"/>
    </row>
    <row r="812" spans="2:18">
      <c r="B812" s="143"/>
      <c r="C812" s="32">
        <f t="shared" si="49"/>
        <v>10000.510201979021</v>
      </c>
      <c r="D812" s="32">
        <f t="shared" si="48"/>
        <v>0.42794616979971556</v>
      </c>
      <c r="R812" s="40"/>
    </row>
    <row r="813" spans="2:18">
      <c r="B813" s="143"/>
      <c r="C813" s="32">
        <f t="shared" si="49"/>
        <v>10000.513257080695</v>
      </c>
      <c r="D813" s="32">
        <f t="shared" si="48"/>
        <v>0.42338308867931673</v>
      </c>
      <c r="R813" s="40"/>
    </row>
    <row r="814" spans="2:18">
      <c r="B814" s="143"/>
      <c r="C814" s="32">
        <f t="shared" si="49"/>
        <v>10000.516312182368</v>
      </c>
      <c r="D814" s="32">
        <f t="shared" si="48"/>
        <v>0.41884185579529609</v>
      </c>
      <c r="R814" s="40"/>
    </row>
    <row r="815" spans="2:18">
      <c r="B815" s="143"/>
      <c r="C815" s="32">
        <f t="shared" si="49"/>
        <v>10000.519367284041</v>
      </c>
      <c r="D815" s="32">
        <f t="shared" si="48"/>
        <v>0.41432281494403245</v>
      </c>
      <c r="R815" s="40"/>
    </row>
    <row r="816" spans="2:18">
      <c r="B816" s="143"/>
      <c r="C816" s="32">
        <f t="shared" si="49"/>
        <v>10000.522422385715</v>
      </c>
      <c r="D816" s="32">
        <f t="shared" si="48"/>
        <v>0.4098263019857466</v>
      </c>
      <c r="R816" s="40"/>
    </row>
    <row r="817" spans="2:18">
      <c r="B817" s="143"/>
      <c r="C817" s="32">
        <f t="shared" si="49"/>
        <v>10000.525477487388</v>
      </c>
      <c r="D817" s="32">
        <f t="shared" si="48"/>
        <v>0.40535264484461453</v>
      </c>
      <c r="R817" s="40"/>
    </row>
    <row r="818" spans="2:18">
      <c r="B818" s="143"/>
      <c r="C818" s="32">
        <f t="shared" si="49"/>
        <v>10000.528532589062</v>
      </c>
      <c r="D818" s="32">
        <f t="shared" si="48"/>
        <v>0.40090216351140423</v>
      </c>
      <c r="R818" s="40"/>
    </row>
    <row r="819" spans="2:18">
      <c r="B819" s="143"/>
      <c r="C819" s="32">
        <f t="shared" si="49"/>
        <v>10000.531587690735</v>
      </c>
      <c r="D819" s="32">
        <f t="shared" si="48"/>
        <v>0.39647517004860933</v>
      </c>
      <c r="R819" s="40"/>
    </row>
    <row r="820" spans="2:18">
      <c r="B820" s="143"/>
      <c r="C820" s="32">
        <f t="shared" si="49"/>
        <v>10000.534642792409</v>
      </c>
      <c r="D820" s="32">
        <f t="shared" si="48"/>
        <v>0.39207196859804933</v>
      </c>
      <c r="R820" s="40"/>
    </row>
    <row r="821" spans="2:18">
      <c r="B821" s="143"/>
      <c r="C821" s="32">
        <f t="shared" si="49"/>
        <v>10000.537697894082</v>
      </c>
      <c r="D821" s="32">
        <f t="shared" si="48"/>
        <v>0.38769285539090592</v>
      </c>
      <c r="R821" s="40"/>
    </row>
    <row r="822" spans="2:18">
      <c r="B822" s="143"/>
      <c r="C822" s="32">
        <f t="shared" si="49"/>
        <v>10000.540752995756</v>
      </c>
      <c r="D822" s="32">
        <f t="shared" si="48"/>
        <v>0.38333811876016677</v>
      </c>
      <c r="R822" s="40"/>
    </row>
    <row r="823" spans="2:18">
      <c r="B823" s="143"/>
      <c r="C823" s="32">
        <f t="shared" si="49"/>
        <v>10000.543808097429</v>
      </c>
      <c r="D823" s="32">
        <f t="shared" si="48"/>
        <v>0.37900803915544218</v>
      </c>
      <c r="R823" s="40"/>
    </row>
    <row r="824" spans="2:18">
      <c r="B824" s="143"/>
      <c r="C824" s="32">
        <f t="shared" si="49"/>
        <v>10000.546863199103</v>
      </c>
      <c r="D824" s="32">
        <f t="shared" si="48"/>
        <v>0.37470288916012573</v>
      </c>
      <c r="R824" s="40"/>
    </row>
    <row r="825" spans="2:18">
      <c r="B825" s="143"/>
      <c r="C825" s="32">
        <f t="shared" si="49"/>
        <v>10000.549918300776</v>
      </c>
      <c r="D825" s="32">
        <f t="shared" si="48"/>
        <v>0.37042293351086347</v>
      </c>
      <c r="R825" s="40"/>
    </row>
    <row r="826" spans="2:18">
      <c r="B826" s="143"/>
      <c r="C826" s="32">
        <f t="shared" si="49"/>
        <v>10000.552973402449</v>
      </c>
      <c r="D826" s="32">
        <f t="shared" si="48"/>
        <v>0.36616842911929953</v>
      </c>
      <c r="R826" s="40"/>
    </row>
    <row r="827" spans="2:18">
      <c r="B827" s="143"/>
      <c r="C827" s="32">
        <f t="shared" si="49"/>
        <v>10000.556028504123</v>
      </c>
      <c r="D827" s="32">
        <f t="shared" si="48"/>
        <v>0.36193962509606409</v>
      </c>
      <c r="R827" s="40"/>
    </row>
    <row r="828" spans="2:18">
      <c r="B828" s="143"/>
      <c r="C828" s="32">
        <f t="shared" si="49"/>
        <v>10000.559083605796</v>
      </c>
      <c r="D828" s="32">
        <f t="shared" si="48"/>
        <v>0.35773676277696681</v>
      </c>
      <c r="R828" s="40"/>
    </row>
    <row r="829" spans="2:18">
      <c r="B829" s="143"/>
      <c r="C829" s="32">
        <f t="shared" si="49"/>
        <v>10000.56213870747</v>
      </c>
      <c r="D829" s="32">
        <f t="shared" si="48"/>
        <v>0.353560075751364</v>
      </c>
      <c r="R829" s="40"/>
    </row>
    <row r="830" spans="2:18">
      <c r="B830" s="143"/>
      <c r="C830" s="32">
        <f t="shared" si="49"/>
        <v>10000.565193809143</v>
      </c>
      <c r="D830" s="32">
        <f t="shared" si="48"/>
        <v>0.34940978989266058</v>
      </c>
      <c r="R830" s="40"/>
    </row>
    <row r="831" spans="2:18">
      <c r="B831" s="143"/>
      <c r="C831" s="32">
        <f t="shared" si="49"/>
        <v>10000.568248910817</v>
      </c>
      <c r="D831" s="32">
        <f t="shared" si="48"/>
        <v>0.34528612339091175</v>
      </c>
      <c r="R831" s="40"/>
    </row>
    <row r="832" spans="2:18">
      <c r="B832" s="143"/>
      <c r="C832" s="32">
        <f t="shared" si="49"/>
        <v>10000.57130401249</v>
      </c>
      <c r="D832" s="32">
        <f t="shared" si="48"/>
        <v>0.34118928678748672</v>
      </c>
      <c r="R832" s="40"/>
    </row>
    <row r="833" spans="2:18">
      <c r="B833" s="143"/>
      <c r="C833" s="32">
        <f t="shared" si="49"/>
        <v>10000.574359114164</v>
      </c>
      <c r="D833" s="32">
        <f t="shared" si="48"/>
        <v>0.3371194830117582</v>
      </c>
      <c r="R833" s="40"/>
    </row>
    <row r="834" spans="2:18">
      <c r="B834" s="143"/>
      <c r="C834" s="32">
        <f t="shared" si="49"/>
        <v>10000.577414215837</v>
      </c>
      <c r="D834" s="32">
        <f t="shared" si="48"/>
        <v>0.33307690741977791</v>
      </c>
      <c r="R834" s="40"/>
    </row>
    <row r="835" spans="2:18">
      <c r="B835" s="143"/>
      <c r="C835" s="32">
        <f t="shared" si="49"/>
        <v>10000.580469317511</v>
      </c>
      <c r="D835" s="32">
        <f t="shared" si="48"/>
        <v>0.32906174783490216</v>
      </c>
      <c r="R835" s="40"/>
    </row>
    <row r="836" spans="2:18">
      <c r="B836" s="143"/>
      <c r="C836" s="32">
        <f t="shared" si="49"/>
        <v>10000.583524419184</v>
      </c>
      <c r="D836" s="32">
        <f t="shared" si="48"/>
        <v>0.32507418459032666</v>
      </c>
      <c r="R836" s="40"/>
    </row>
    <row r="837" spans="2:18">
      <c r="B837" s="143"/>
      <c r="C837" s="32">
        <f t="shared" si="49"/>
        <v>10000.586579520857</v>
      </c>
      <c r="D837" s="32">
        <f t="shared" si="48"/>
        <v>0.32111439057349178</v>
      </c>
      <c r="R837" s="40"/>
    </row>
    <row r="838" spans="2:18">
      <c r="B838" s="143"/>
      <c r="C838" s="32">
        <f t="shared" si="49"/>
        <v>10000.589634622531</v>
      </c>
      <c r="D838" s="32">
        <f t="shared" si="48"/>
        <v>0.31718253127232082</v>
      </c>
      <c r="R838" s="40"/>
    </row>
    <row r="839" spans="2:18">
      <c r="B839" s="143"/>
      <c r="C839" s="32">
        <f t="shared" si="49"/>
        <v>10000.592689724204</v>
      </c>
      <c r="D839" s="32">
        <f t="shared" si="48"/>
        <v>0.31327876482324762</v>
      </c>
      <c r="R839" s="40"/>
    </row>
    <row r="840" spans="2:18">
      <c r="B840" s="143"/>
      <c r="C840" s="32">
        <f t="shared" si="49"/>
        <v>10000.595744825878</v>
      </c>
      <c r="D840" s="32">
        <f t="shared" si="48"/>
        <v>0.30940324206099767</v>
      </c>
      <c r="R840" s="40"/>
    </row>
    <row r="841" spans="2:18">
      <c r="B841" s="143"/>
      <c r="C841" s="32">
        <f t="shared" si="49"/>
        <v>10000.598799927551</v>
      </c>
      <c r="D841" s="32">
        <f t="shared" si="48"/>
        <v>0.30555610657007853</v>
      </c>
      <c r="R841" s="40"/>
    </row>
    <row r="842" spans="2:18">
      <c r="B842" s="143"/>
      <c r="C842" s="32">
        <f t="shared" si="49"/>
        <v>10000.601855029225</v>
      </c>
      <c r="D842" s="32">
        <f t="shared" si="48"/>
        <v>0.3017374947379417</v>
      </c>
      <c r="R842" s="40"/>
    </row>
    <row r="843" spans="2:18">
      <c r="B843" s="143"/>
      <c r="C843" s="32">
        <f t="shared" si="49"/>
        <v>10000.604910130898</v>
      </c>
      <c r="D843" s="32">
        <f t="shared" si="48"/>
        <v>0.2979475358097729</v>
      </c>
      <c r="R843" s="40"/>
    </row>
    <row r="844" spans="2:18">
      <c r="B844" s="143"/>
      <c r="C844" s="32">
        <f t="shared" si="49"/>
        <v>10000.607965232572</v>
      </c>
      <c r="D844" s="32">
        <f t="shared" si="48"/>
        <v>0.29418635194487108</v>
      </c>
      <c r="R844" s="40"/>
    </row>
    <row r="845" spans="2:18">
      <c r="B845" s="143"/>
      <c r="C845" s="32">
        <f t="shared" si="49"/>
        <v>10000.611020334245</v>
      </c>
      <c r="D845" s="32">
        <f t="shared" si="48"/>
        <v>0.29045405827457393</v>
      </c>
      <c r="R845" s="40"/>
    </row>
    <row r="846" spans="2:18">
      <c r="B846" s="143"/>
      <c r="C846" s="32">
        <f t="shared" si="49"/>
        <v>10000.614075435918</v>
      </c>
      <c r="D846" s="32">
        <f t="shared" si="48"/>
        <v>0.28675076296168878</v>
      </c>
      <c r="R846" s="40"/>
    </row>
    <row r="847" spans="2:18">
      <c r="B847" s="143"/>
      <c r="C847" s="32">
        <f t="shared" si="49"/>
        <v>10000.617130537592</v>
      </c>
      <c r="D847" s="32">
        <f t="shared" si="48"/>
        <v>0.28307656726138669</v>
      </c>
      <c r="R847" s="40"/>
    </row>
    <row r="848" spans="2:18">
      <c r="B848" s="143"/>
      <c r="C848" s="32">
        <f t="shared" si="49"/>
        <v>10000.620185639265</v>
      </c>
      <c r="D848" s="32">
        <f t="shared" si="48"/>
        <v>0.27943156558351889</v>
      </c>
      <c r="R848" s="40"/>
    </row>
    <row r="849" spans="2:18">
      <c r="B849" s="143"/>
      <c r="C849" s="32">
        <f t="shared" si="49"/>
        <v>10000.623240740939</v>
      </c>
      <c r="D849" s="32">
        <f t="shared" ref="D849:D912" si="50">EXP(-((C849-$D$24)^2)/(2*$D$26^2))/(SQRT(2*PI())*$D$26)</f>
        <v>0.27581584555631289</v>
      </c>
      <c r="R849" s="40"/>
    </row>
    <row r="850" spans="2:18">
      <c r="B850" s="143"/>
      <c r="C850" s="32">
        <f t="shared" ref="C850:C913" si="51">C849+$D$141</f>
        <v>10000.626295842612</v>
      </c>
      <c r="D850" s="32">
        <f t="shared" si="50"/>
        <v>0.27222948809140574</v>
      </c>
      <c r="R850" s="40"/>
    </row>
    <row r="851" spans="2:18">
      <c r="B851" s="143"/>
      <c r="C851" s="32">
        <f t="shared" si="51"/>
        <v>10000.629350944286</v>
      </c>
      <c r="D851" s="32">
        <f t="shared" si="50"/>
        <v>0.26867256745017465</v>
      </c>
      <c r="R851" s="40"/>
    </row>
    <row r="852" spans="2:18">
      <c r="B852" s="143"/>
      <c r="C852" s="32">
        <f t="shared" si="51"/>
        <v>10000.632406045959</v>
      </c>
      <c r="D852" s="32">
        <f t="shared" si="50"/>
        <v>0.26514515131131999</v>
      </c>
      <c r="R852" s="40"/>
    </row>
    <row r="853" spans="2:18">
      <c r="B853" s="143"/>
      <c r="C853" s="32">
        <f t="shared" si="51"/>
        <v>10000.635461147633</v>
      </c>
      <c r="D853" s="32">
        <f t="shared" si="50"/>
        <v>0.26164730083966053</v>
      </c>
      <c r="R853" s="40"/>
    </row>
    <row r="854" spans="2:18">
      <c r="B854" s="143"/>
      <c r="C854" s="32">
        <f t="shared" si="51"/>
        <v>10000.638516249306</v>
      </c>
      <c r="D854" s="32">
        <f t="shared" si="50"/>
        <v>0.25817907075609842</v>
      </c>
      <c r="R854" s="40"/>
    </row>
    <row r="855" spans="2:18">
      <c r="B855" s="143"/>
      <c r="C855" s="32">
        <f t="shared" si="51"/>
        <v>10000.64157135098</v>
      </c>
      <c r="D855" s="32">
        <f t="shared" si="50"/>
        <v>0.25474050940871151</v>
      </c>
      <c r="R855" s="40"/>
    </row>
    <row r="856" spans="2:18">
      <c r="B856" s="143"/>
      <c r="C856" s="32">
        <f t="shared" si="51"/>
        <v>10000.644626452653</v>
      </c>
      <c r="D856" s="32">
        <f t="shared" si="50"/>
        <v>0.25133165884493158</v>
      </c>
      <c r="R856" s="40"/>
    </row>
    <row r="857" spans="2:18">
      <c r="B857" s="143"/>
      <c r="C857" s="32">
        <f t="shared" si="51"/>
        <v>10000.647681554326</v>
      </c>
      <c r="D857" s="32">
        <f t="shared" si="50"/>
        <v>0.24795255488476561</v>
      </c>
      <c r="R857" s="40"/>
    </row>
    <row r="858" spans="2:18">
      <c r="B858" s="143"/>
      <c r="C858" s="32">
        <f t="shared" si="51"/>
        <v>10000.650736656</v>
      </c>
      <c r="D858" s="32">
        <f t="shared" si="50"/>
        <v>0.24460322719501973</v>
      </c>
      <c r="R858" s="40"/>
    </row>
    <row r="859" spans="2:18">
      <c r="B859" s="143"/>
      <c r="C859" s="32">
        <f t="shared" si="51"/>
        <v>10000.653791757673</v>
      </c>
      <c r="D859" s="32">
        <f t="shared" si="50"/>
        <v>0.24128369936448249</v>
      </c>
      <c r="R859" s="40"/>
    </row>
    <row r="860" spans="2:18">
      <c r="B860" s="143"/>
      <c r="C860" s="32">
        <f t="shared" si="51"/>
        <v>10000.656846859347</v>
      </c>
      <c r="D860" s="32">
        <f t="shared" si="50"/>
        <v>0.23799398898002741</v>
      </c>
      <c r="R860" s="40"/>
    </row>
    <row r="861" spans="2:18">
      <c r="B861" s="143"/>
      <c r="C861" s="32">
        <f t="shared" si="51"/>
        <v>10000.65990196102</v>
      </c>
      <c r="D861" s="32">
        <f t="shared" si="50"/>
        <v>0.23473410770359171</v>
      </c>
      <c r="R861" s="40"/>
    </row>
    <row r="862" spans="2:18">
      <c r="B862" s="143"/>
      <c r="C862" s="32">
        <f t="shared" si="51"/>
        <v>10000.662957062694</v>
      </c>
      <c r="D862" s="32">
        <f t="shared" si="50"/>
        <v>0.23150406134999213</v>
      </c>
      <c r="R862" s="40"/>
    </row>
    <row r="863" spans="2:18">
      <c r="B863" s="143"/>
      <c r="C863" s="32">
        <f t="shared" si="51"/>
        <v>10000.666012164367</v>
      </c>
      <c r="D863" s="32">
        <f t="shared" si="50"/>
        <v>0.22830384996553435</v>
      </c>
      <c r="R863" s="40"/>
    </row>
    <row r="864" spans="2:18">
      <c r="B864" s="143"/>
      <c r="C864" s="32">
        <f t="shared" si="51"/>
        <v>10000.669067266041</v>
      </c>
      <c r="D864" s="32">
        <f t="shared" si="50"/>
        <v>0.22513346790737696</v>
      </c>
      <c r="R864" s="40"/>
    </row>
    <row r="865" spans="2:18">
      <c r="B865" s="143"/>
      <c r="C865" s="32">
        <f t="shared" si="51"/>
        <v>10000.672122367714</v>
      </c>
      <c r="D865" s="32">
        <f t="shared" si="50"/>
        <v>0.22199290392360871</v>
      </c>
      <c r="R865" s="40"/>
    </row>
    <row r="866" spans="2:18">
      <c r="B866" s="143"/>
      <c r="C866" s="32">
        <f t="shared" si="51"/>
        <v>10000.675177469388</v>
      </c>
      <c r="D866" s="32">
        <f t="shared" si="50"/>
        <v>0.21888214123399832</v>
      </c>
      <c r="R866" s="40"/>
    </row>
    <row r="867" spans="2:18">
      <c r="B867" s="143"/>
      <c r="C867" s="32">
        <f t="shared" si="51"/>
        <v>10000.678232571061</v>
      </c>
      <c r="D867" s="32">
        <f t="shared" si="50"/>
        <v>0.21580115761137744</v>
      </c>
      <c r="R867" s="40"/>
    </row>
    <row r="868" spans="2:18">
      <c r="B868" s="143"/>
      <c r="C868" s="32">
        <f t="shared" si="51"/>
        <v>10000.681287672734</v>
      </c>
      <c r="D868" s="32">
        <f t="shared" si="50"/>
        <v>0.21274992546361604</v>
      </c>
      <c r="R868" s="40"/>
    </row>
    <row r="869" spans="2:18">
      <c r="B869" s="143"/>
      <c r="C869" s="32">
        <f t="shared" si="51"/>
        <v>10000.684342774408</v>
      </c>
      <c r="D869" s="32">
        <f t="shared" si="50"/>
        <v>0.20972841191615157</v>
      </c>
      <c r="R869" s="40"/>
    </row>
    <row r="870" spans="2:18">
      <c r="B870" s="143"/>
      <c r="C870" s="32">
        <f t="shared" si="51"/>
        <v>10000.687397876081</v>
      </c>
      <c r="D870" s="32">
        <f t="shared" si="50"/>
        <v>0.20673657889503219</v>
      </c>
      <c r="R870" s="40"/>
    </row>
    <row r="871" spans="2:18">
      <c r="B871" s="143"/>
      <c r="C871" s="32">
        <f t="shared" si="51"/>
        <v>10000.690452977755</v>
      </c>
      <c r="D871" s="32">
        <f t="shared" si="50"/>
        <v>0.20377438321043445</v>
      </c>
      <c r="R871" s="40"/>
    </row>
    <row r="872" spans="2:18">
      <c r="B872" s="143"/>
      <c r="C872" s="32">
        <f t="shared" si="51"/>
        <v>10000.693508079428</v>
      </c>
      <c r="D872" s="32">
        <f t="shared" si="50"/>
        <v>0.20084177664061878</v>
      </c>
      <c r="R872" s="40"/>
    </row>
    <row r="873" spans="2:18">
      <c r="B873" s="143"/>
      <c r="C873" s="32">
        <f t="shared" si="51"/>
        <v>10000.696563181102</v>
      </c>
      <c r="D873" s="32">
        <f t="shared" si="50"/>
        <v>0.19793870601628188</v>
      </c>
      <c r="R873" s="40"/>
    </row>
    <row r="874" spans="2:18">
      <c r="B874" s="143"/>
      <c r="C874" s="32">
        <f t="shared" si="51"/>
        <v>10000.699618282775</v>
      </c>
      <c r="D874" s="32">
        <f t="shared" si="50"/>
        <v>0.19506511330527071</v>
      </c>
      <c r="R874" s="40"/>
    </row>
    <row r="875" spans="2:18">
      <c r="B875" s="143"/>
      <c r="C875" s="32">
        <f t="shared" si="51"/>
        <v>10000.702673384449</v>
      </c>
      <c r="D875" s="32">
        <f t="shared" si="50"/>
        <v>0.19222093569761903</v>
      </c>
      <c r="R875" s="40"/>
    </row>
    <row r="876" spans="2:18">
      <c r="B876" s="143"/>
      <c r="C876" s="32">
        <f t="shared" si="51"/>
        <v>10000.705728486122</v>
      </c>
      <c r="D876" s="32">
        <f t="shared" si="50"/>
        <v>0.1894061056908696</v>
      </c>
      <c r="R876" s="40"/>
    </row>
    <row r="877" spans="2:18">
      <c r="B877" s="143"/>
      <c r="C877" s="32">
        <f t="shared" si="51"/>
        <v>10000.708783587796</v>
      </c>
      <c r="D877" s="32">
        <f t="shared" si="50"/>
        <v>0.18662055117564613</v>
      </c>
      <c r="R877" s="40"/>
    </row>
    <row r="878" spans="2:18">
      <c r="B878" s="143"/>
      <c r="C878" s="32">
        <f t="shared" si="51"/>
        <v>10000.711838689469</v>
      </c>
      <c r="D878" s="32">
        <f t="shared" si="50"/>
        <v>0.18386419552143779</v>
      </c>
      <c r="R878" s="40"/>
    </row>
    <row r="879" spans="2:18">
      <c r="B879" s="143"/>
      <c r="C879" s="32">
        <f t="shared" si="51"/>
        <v>10000.714893791142</v>
      </c>
      <c r="D879" s="32">
        <f t="shared" si="50"/>
        <v>0.18113695766256094</v>
      </c>
      <c r="R879" s="40"/>
    </row>
    <row r="880" spans="2:18">
      <c r="B880" s="143"/>
      <c r="C880" s="32">
        <f t="shared" si="51"/>
        <v>10000.717948892816</v>
      </c>
      <c r="D880" s="32">
        <f t="shared" si="50"/>
        <v>0.17843875218426281</v>
      </c>
      <c r="R880" s="40"/>
    </row>
    <row r="881" spans="2:18">
      <c r="B881" s="143"/>
      <c r="C881" s="32">
        <f t="shared" si="51"/>
        <v>10000.721003994489</v>
      </c>
      <c r="D881" s="32">
        <f t="shared" si="50"/>
        <v>0.17576948940893208</v>
      </c>
      <c r="R881" s="40"/>
    </row>
    <row r="882" spans="2:18">
      <c r="B882" s="143"/>
      <c r="C882" s="32">
        <f t="shared" si="51"/>
        <v>10000.724059096163</v>
      </c>
      <c r="D882" s="32">
        <f t="shared" si="50"/>
        <v>0.17312907548238163</v>
      </c>
      <c r="R882" s="40"/>
    </row>
    <row r="883" spans="2:18">
      <c r="B883" s="143"/>
      <c r="C883" s="32">
        <f t="shared" si="51"/>
        <v>10000.727114197836</v>
      </c>
      <c r="D883" s="32">
        <f t="shared" si="50"/>
        <v>0.17051741246016983</v>
      </c>
      <c r="R883" s="40"/>
    </row>
    <row r="884" spans="2:18">
      <c r="B884" s="143"/>
      <c r="C884" s="32">
        <f t="shared" si="51"/>
        <v>10000.73016929951</v>
      </c>
      <c r="D884" s="32">
        <f t="shared" si="50"/>
        <v>0.16793439839392738</v>
      </c>
      <c r="R884" s="40"/>
    </row>
    <row r="885" spans="2:18">
      <c r="B885" s="143"/>
      <c r="C885" s="32">
        <f t="shared" si="51"/>
        <v>10000.733224401183</v>
      </c>
      <c r="D885" s="32">
        <f t="shared" si="50"/>
        <v>0.16537992741765528</v>
      </c>
      <c r="R885" s="40"/>
    </row>
    <row r="886" spans="2:18">
      <c r="B886" s="143"/>
      <c r="C886" s="32">
        <f t="shared" si="51"/>
        <v>10000.736279502857</v>
      </c>
      <c r="D886" s="32">
        <f t="shared" si="50"/>
        <v>0.16285388983396287</v>
      </c>
      <c r="R886" s="40"/>
    </row>
    <row r="887" spans="2:18">
      <c r="B887" s="143"/>
      <c r="C887" s="32">
        <f t="shared" si="51"/>
        <v>10000.73933460453</v>
      </c>
      <c r="D887" s="32">
        <f t="shared" si="50"/>
        <v>0.16035617220021367</v>
      </c>
      <c r="R887" s="40"/>
    </row>
    <row r="888" spans="2:18">
      <c r="B888" s="143"/>
      <c r="C888" s="32">
        <f t="shared" si="51"/>
        <v>10000.742389706204</v>
      </c>
      <c r="D888" s="32">
        <f t="shared" si="50"/>
        <v>0.15788665741454713</v>
      </c>
      <c r="R888" s="40"/>
    </row>
    <row r="889" spans="2:18">
      <c r="B889" s="143"/>
      <c r="C889" s="32">
        <f t="shared" si="51"/>
        <v>10000.745444807877</v>
      </c>
      <c r="D889" s="32">
        <f t="shared" si="50"/>
        <v>0.15544522480174541</v>
      </c>
      <c r="R889" s="40"/>
    </row>
    <row r="890" spans="2:18">
      <c r="B890" s="143"/>
      <c r="C890" s="32">
        <f t="shared" si="51"/>
        <v>10000.74849990955</v>
      </c>
      <c r="D890" s="32">
        <f t="shared" si="50"/>
        <v>0.1530317501989161</v>
      </c>
      <c r="R890" s="40"/>
    </row>
    <row r="891" spans="2:18">
      <c r="B891" s="143"/>
      <c r="C891" s="32">
        <f t="shared" si="51"/>
        <v>10000.751555011224</v>
      </c>
      <c r="D891" s="32">
        <f t="shared" si="50"/>
        <v>0.15064610604095882</v>
      </c>
      <c r="R891" s="40"/>
    </row>
    <row r="892" spans="2:18">
      <c r="B892" s="143"/>
      <c r="C892" s="32">
        <f t="shared" si="51"/>
        <v>10000.754610112897</v>
      </c>
      <c r="D892" s="32">
        <f t="shared" si="50"/>
        <v>0.14828816144578888</v>
      </c>
      <c r="R892" s="40"/>
    </row>
    <row r="893" spans="2:18">
      <c r="B893" s="143"/>
      <c r="C893" s="32">
        <f t="shared" si="51"/>
        <v>10000.757665214571</v>
      </c>
      <c r="D893" s="32">
        <f t="shared" si="50"/>
        <v>0.14595778229928763</v>
      </c>
      <c r="R893" s="40"/>
    </row>
    <row r="894" spans="2:18">
      <c r="B894" s="143"/>
      <c r="C894" s="32">
        <f t="shared" si="51"/>
        <v>10000.760720316244</v>
      </c>
      <c r="D894" s="32">
        <f t="shared" si="50"/>
        <v>0.1436548313399518</v>
      </c>
      <c r="R894" s="40"/>
    </row>
    <row r="895" spans="2:18">
      <c r="B895" s="143"/>
      <c r="C895" s="32">
        <f t="shared" si="51"/>
        <v>10000.763775417918</v>
      </c>
      <c r="D895" s="32">
        <f t="shared" si="50"/>
        <v>0.14137916824321511</v>
      </c>
      <c r="R895" s="40"/>
    </row>
    <row r="896" spans="2:18">
      <c r="B896" s="143"/>
      <c r="C896" s="32">
        <f t="shared" si="51"/>
        <v>10000.766830519591</v>
      </c>
      <c r="D896" s="32">
        <f t="shared" si="50"/>
        <v>0.13913064970541358</v>
      </c>
      <c r="R896" s="40"/>
    </row>
    <row r="897" spans="2:18">
      <c r="B897" s="143"/>
      <c r="C897" s="32">
        <f t="shared" si="51"/>
        <v>10000.769885621265</v>
      </c>
      <c r="D897" s="32">
        <f t="shared" si="50"/>
        <v>0.13690912952737036</v>
      </c>
      <c r="R897" s="40"/>
    </row>
    <row r="898" spans="2:18">
      <c r="B898" s="143"/>
      <c r="C898" s="32">
        <f t="shared" si="51"/>
        <v>10000.772940722938</v>
      </c>
      <c r="D898" s="32">
        <f t="shared" si="50"/>
        <v>0.13471445869757145</v>
      </c>
      <c r="R898" s="40"/>
    </row>
    <row r="899" spans="2:18">
      <c r="B899" s="143"/>
      <c r="C899" s="32">
        <f t="shared" si="51"/>
        <v>10000.775995824612</v>
      </c>
      <c r="D899" s="32">
        <f t="shared" si="50"/>
        <v>0.13254648547491013</v>
      </c>
      <c r="R899" s="40"/>
    </row>
    <row r="900" spans="2:18">
      <c r="B900" s="143"/>
      <c r="C900" s="32">
        <f t="shared" si="51"/>
        <v>10000.779050926285</v>
      </c>
      <c r="D900" s="32">
        <f t="shared" si="50"/>
        <v>0.13040505547097317</v>
      </c>
      <c r="R900" s="40"/>
    </row>
    <row r="901" spans="2:18">
      <c r="B901" s="143"/>
      <c r="C901" s="32">
        <f t="shared" si="51"/>
        <v>10000.782106027958</v>
      </c>
      <c r="D901" s="32">
        <f t="shared" si="50"/>
        <v>0.12829001173184609</v>
      </c>
      <c r="R901" s="40"/>
    </row>
    <row r="902" spans="2:18">
      <c r="B902" s="143"/>
      <c r="C902" s="32">
        <f t="shared" si="51"/>
        <v>10000.785161129632</v>
      </c>
      <c r="D902" s="32">
        <f t="shared" si="50"/>
        <v>0.12620119481941344</v>
      </c>
      <c r="R902" s="40"/>
    </row>
    <row r="903" spans="2:18">
      <c r="B903" s="143"/>
      <c r="C903" s="32">
        <f t="shared" si="51"/>
        <v>10000.788216231305</v>
      </c>
      <c r="D903" s="32">
        <f t="shared" si="50"/>
        <v>0.12413844289213179</v>
      </c>
      <c r="R903" s="40"/>
    </row>
    <row r="904" spans="2:18">
      <c r="B904" s="143"/>
      <c r="C904" s="32">
        <f t="shared" si="51"/>
        <v>10000.791271332979</v>
      </c>
      <c r="D904" s="32">
        <f t="shared" si="50"/>
        <v>0.12210159178525236</v>
      </c>
      <c r="R904" s="40"/>
    </row>
    <row r="905" spans="2:18">
      <c r="B905" s="143"/>
      <c r="C905" s="32">
        <f t="shared" si="51"/>
        <v>10000.794326434652</v>
      </c>
      <c r="D905" s="32">
        <f t="shared" si="50"/>
        <v>0.12009047509047314</v>
      </c>
      <c r="R905" s="40"/>
    </row>
    <row r="906" spans="2:18">
      <c r="B906" s="143"/>
      <c r="C906" s="32">
        <f t="shared" si="51"/>
        <v>10000.797381536326</v>
      </c>
      <c r="D906" s="32">
        <f t="shared" si="50"/>
        <v>0.11810492423499797</v>
      </c>
      <c r="R906" s="40"/>
    </row>
    <row r="907" spans="2:18">
      <c r="B907" s="143"/>
      <c r="C907" s="32">
        <f t="shared" si="51"/>
        <v>10000.800436637999</v>
      </c>
      <c r="D907" s="32">
        <f t="shared" si="50"/>
        <v>0.11614476855998272</v>
      </c>
      <c r="R907" s="40"/>
    </row>
    <row r="908" spans="2:18">
      <c r="B908" s="143"/>
      <c r="C908" s="32">
        <f t="shared" si="51"/>
        <v>10000.803491739673</v>
      </c>
      <c r="D908" s="32">
        <f t="shared" si="50"/>
        <v>0.11420983539834982</v>
      </c>
      <c r="R908" s="40"/>
    </row>
    <row r="909" spans="2:18">
      <c r="B909" s="143"/>
      <c r="C909" s="32">
        <f t="shared" si="51"/>
        <v>10000.806546841346</v>
      </c>
      <c r="D909" s="32">
        <f t="shared" si="50"/>
        <v>0.11229995015195013</v>
      </c>
      <c r="R909" s="40"/>
    </row>
    <row r="910" spans="2:18">
      <c r="B910" s="143"/>
      <c r="C910" s="32">
        <f t="shared" si="51"/>
        <v>10000.80960194302</v>
      </c>
      <c r="D910" s="32">
        <f t="shared" si="50"/>
        <v>0.11041493636805511</v>
      </c>
      <c r="R910" s="40"/>
    </row>
    <row r="911" spans="2:18">
      <c r="B911" s="143"/>
      <c r="C911" s="32">
        <f t="shared" si="51"/>
        <v>10000.812657044693</v>
      </c>
      <c r="D911" s="32">
        <f t="shared" si="50"/>
        <v>0.10855461581516034</v>
      </c>
      <c r="R911" s="40"/>
    </row>
    <row r="912" spans="2:18">
      <c r="B912" s="143"/>
      <c r="C912" s="32">
        <f t="shared" si="51"/>
        <v>10000.815712146366</v>
      </c>
      <c r="D912" s="32">
        <f t="shared" si="50"/>
        <v>0.10671880855808386</v>
      </c>
      <c r="R912" s="40"/>
    </row>
    <row r="913" spans="2:18">
      <c r="B913" s="143"/>
      <c r="C913" s="32">
        <f t="shared" si="51"/>
        <v>10000.81876724804</v>
      </c>
      <c r="D913" s="32">
        <f t="shared" ref="D913:D976" si="52">EXP(-((C913-$D$24)^2)/(2*$D$26^2))/(SQRT(2*PI())*$D$26)</f>
        <v>0.10490733303234187</v>
      </c>
      <c r="R913" s="40"/>
    </row>
    <row r="914" spans="2:18">
      <c r="B914" s="143"/>
      <c r="C914" s="32">
        <f t="shared" ref="C914:C977" si="53">C913+$D$141</f>
        <v>10000.821822349713</v>
      </c>
      <c r="D914" s="32">
        <f t="shared" si="52"/>
        <v>0.10312000611778604</v>
      </c>
      <c r="R914" s="40"/>
    </row>
    <row r="915" spans="2:18">
      <c r="B915" s="143"/>
      <c r="C915" s="32">
        <f t="shared" si="53"/>
        <v>10000.824877451387</v>
      </c>
      <c r="D915" s="32">
        <f t="shared" si="52"/>
        <v>0.10135664321148689</v>
      </c>
      <c r="R915" s="40"/>
    </row>
    <row r="916" spans="2:18">
      <c r="B916" s="143"/>
      <c r="C916" s="32">
        <f t="shared" si="53"/>
        <v>10000.82793255306</v>
      </c>
      <c r="D916" s="32">
        <f t="shared" si="52"/>
        <v>9.961705829984778E-2</v>
      </c>
      <c r="R916" s="40"/>
    </row>
    <row r="917" spans="2:18">
      <c r="B917" s="143"/>
      <c r="C917" s="32">
        <f t="shared" si="53"/>
        <v>10000.830987654734</v>
      </c>
      <c r="D917" s="32">
        <f t="shared" si="52"/>
        <v>9.7901064029936216E-2</v>
      </c>
      <c r="R917" s="40"/>
    </row>
    <row r="918" spans="2:18">
      <c r="B918" s="143"/>
      <c r="C918" s="32">
        <f t="shared" si="53"/>
        <v>10000.834042756407</v>
      </c>
      <c r="D918" s="32">
        <f t="shared" si="52"/>
        <v>9.620847178001761E-2</v>
      </c>
      <c r="R918" s="40"/>
    </row>
    <row r="919" spans="2:18">
      <c r="B919" s="143"/>
      <c r="C919" s="32">
        <f t="shared" si="53"/>
        <v>10000.837097858081</v>
      </c>
      <c r="D919" s="32">
        <f t="shared" si="52"/>
        <v>9.4539091729278449E-2</v>
      </c>
      <c r="R919" s="40"/>
    </row>
    <row r="920" spans="2:18">
      <c r="B920" s="143"/>
      <c r="C920" s="32">
        <f t="shared" si="53"/>
        <v>10000.840152959754</v>
      </c>
      <c r="D920" s="32">
        <f t="shared" si="52"/>
        <v>9.2892732926727742E-2</v>
      </c>
      <c r="R920" s="40"/>
    </row>
    <row r="921" spans="2:18">
      <c r="B921" s="143"/>
      <c r="C921" s="32">
        <f t="shared" si="53"/>
        <v>10000.843208061428</v>
      </c>
      <c r="D921" s="32">
        <f t="shared" si="52"/>
        <v>9.1269203359262335E-2</v>
      </c>
      <c r="R921" s="40"/>
    </row>
    <row r="922" spans="2:18">
      <c r="B922" s="143"/>
      <c r="C922" s="32">
        <f t="shared" si="53"/>
        <v>10000.846263163101</v>
      </c>
      <c r="D922" s="32">
        <f t="shared" si="52"/>
        <v>8.9668310018886754E-2</v>
      </c>
      <c r="R922" s="40"/>
    </row>
    <row r="923" spans="2:18">
      <c r="B923" s="143"/>
      <c r="C923" s="32">
        <f t="shared" si="53"/>
        <v>10000.849318264774</v>
      </c>
      <c r="D923" s="32">
        <f t="shared" si="52"/>
        <v>8.8089858969075563E-2</v>
      </c>
      <c r="R923" s="40"/>
    </row>
    <row r="924" spans="2:18">
      <c r="B924" s="143"/>
      <c r="C924" s="32">
        <f t="shared" si="53"/>
        <v>10000.852373366448</v>
      </c>
      <c r="D924" s="32">
        <f t="shared" si="52"/>
        <v>8.6533655410268681E-2</v>
      </c>
      <c r="R924" s="40"/>
    </row>
    <row r="925" spans="2:18">
      <c r="B925" s="143"/>
      <c r="C925" s="32">
        <f t="shared" si="53"/>
        <v>10000.855428468121</v>
      </c>
      <c r="D925" s="32">
        <f t="shared" si="52"/>
        <v>8.4999503744489072E-2</v>
      </c>
      <c r="R925" s="40"/>
    </row>
    <row r="926" spans="2:18">
      <c r="B926" s="143"/>
      <c r="C926" s="32">
        <f t="shared" si="53"/>
        <v>10000.858483569795</v>
      </c>
      <c r="D926" s="32">
        <f t="shared" si="52"/>
        <v>8.3487207639074662E-2</v>
      </c>
      <c r="R926" s="40"/>
    </row>
    <row r="927" spans="2:18">
      <c r="B927" s="143"/>
      <c r="C927" s="32">
        <f t="shared" si="53"/>
        <v>10000.861538671468</v>
      </c>
      <c r="D927" s="32">
        <f t="shared" si="52"/>
        <v>8.1996570089515095E-2</v>
      </c>
      <c r="R927" s="40"/>
    </row>
    <row r="928" spans="2:18">
      <c r="B928" s="143"/>
      <c r="C928" s="32">
        <f t="shared" si="53"/>
        <v>10000.864593773142</v>
      </c>
      <c r="D928" s="32">
        <f t="shared" si="52"/>
        <v>8.0527393481385531E-2</v>
      </c>
      <c r="R928" s="40"/>
    </row>
    <row r="929" spans="2:18">
      <c r="B929" s="143"/>
      <c r="C929" s="32">
        <f t="shared" si="53"/>
        <v>10000.867648874815</v>
      </c>
      <c r="D929" s="32">
        <f t="shared" si="52"/>
        <v>7.907947965137048E-2</v>
      </c>
      <c r="R929" s="40"/>
    </row>
    <row r="930" spans="2:18">
      <c r="B930" s="143"/>
      <c r="C930" s="32">
        <f t="shared" si="53"/>
        <v>10000.870703976489</v>
      </c>
      <c r="D930" s="32">
        <f t="shared" si="52"/>
        <v>7.7652629947369572E-2</v>
      </c>
      <c r="R930" s="40"/>
    </row>
    <row r="931" spans="2:18">
      <c r="B931" s="143"/>
      <c r="C931" s="32">
        <f t="shared" si="53"/>
        <v>10000.873759078162</v>
      </c>
      <c r="D931" s="32">
        <f t="shared" si="52"/>
        <v>7.6246645287680131E-2</v>
      </c>
      <c r="R931" s="40"/>
    </row>
    <row r="932" spans="2:18">
      <c r="B932" s="143"/>
      <c r="C932" s="32">
        <f t="shared" si="53"/>
        <v>10000.876814179835</v>
      </c>
      <c r="D932" s="32">
        <f t="shared" si="52"/>
        <v>7.4861326219249569E-2</v>
      </c>
      <c r="R932" s="40"/>
    </row>
    <row r="933" spans="2:18">
      <c r="B933" s="143"/>
      <c r="C933" s="32">
        <f t="shared" si="53"/>
        <v>10000.879869281509</v>
      </c>
      <c r="D933" s="32">
        <f t="shared" si="52"/>
        <v>7.3496472974992899E-2</v>
      </c>
      <c r="R933" s="40"/>
    </row>
    <row r="934" spans="2:18">
      <c r="B934" s="143"/>
      <c r="C934" s="32">
        <f t="shared" si="53"/>
        <v>10000.882924383182</v>
      </c>
      <c r="D934" s="32">
        <f t="shared" si="52"/>
        <v>7.2151885530170309E-2</v>
      </c>
      <c r="R934" s="40"/>
    </row>
    <row r="935" spans="2:18">
      <c r="B935" s="143"/>
      <c r="C935" s="32">
        <f t="shared" si="53"/>
        <v>10000.885979484856</v>
      </c>
      <c r="D935" s="32">
        <f t="shared" si="52"/>
        <v>7.0827363657819997E-2</v>
      </c>
      <c r="R935" s="40"/>
    </row>
    <row r="936" spans="2:18">
      <c r="B936" s="143"/>
      <c r="C936" s="32">
        <f t="shared" si="53"/>
        <v>10000.889034586529</v>
      </c>
      <c r="D936" s="32">
        <f t="shared" si="52"/>
        <v>6.9522706983243199E-2</v>
      </c>
      <c r="R936" s="40"/>
    </row>
    <row r="937" spans="2:18">
      <c r="B937" s="143"/>
      <c r="C937" s="32">
        <f t="shared" si="53"/>
        <v>10000.892089688203</v>
      </c>
      <c r="D937" s="32">
        <f t="shared" si="52"/>
        <v>6.8237715037537491E-2</v>
      </c>
      <c r="R937" s="40"/>
    </row>
    <row r="938" spans="2:18">
      <c r="B938" s="143"/>
      <c r="C938" s="32">
        <f t="shared" si="53"/>
        <v>10000.895144789876</v>
      </c>
      <c r="D938" s="32">
        <f t="shared" si="52"/>
        <v>6.6972187310175235E-2</v>
      </c>
      <c r="R938" s="40"/>
    </row>
    <row r="939" spans="2:18">
      <c r="B939" s="143"/>
      <c r="C939" s="32">
        <f t="shared" si="53"/>
        <v>10000.89819989155</v>
      </c>
      <c r="D939" s="32">
        <f t="shared" si="52"/>
        <v>6.5725923300625516E-2</v>
      </c>
      <c r="R939" s="40"/>
    </row>
    <row r="940" spans="2:18">
      <c r="B940" s="143"/>
      <c r="C940" s="32">
        <f t="shared" si="53"/>
        <v>10000.901254993223</v>
      </c>
      <c r="D940" s="32">
        <f t="shared" si="52"/>
        <v>6.4498722569016995E-2</v>
      </c>
      <c r="R940" s="40"/>
    </row>
    <row r="941" spans="2:18">
      <c r="B941" s="143"/>
      <c r="C941" s="32">
        <f t="shared" si="53"/>
        <v>10000.904310094897</v>
      </c>
      <c r="D941" s="32">
        <f t="shared" si="52"/>
        <v>6.3290384785840273E-2</v>
      </c>
      <c r="R941" s="40"/>
    </row>
    <row r="942" spans="2:18">
      <c r="B942" s="143"/>
      <c r="C942" s="32">
        <f t="shared" si="53"/>
        <v>10000.90736519657</v>
      </c>
      <c r="D942" s="32">
        <f t="shared" si="52"/>
        <v>6.2100709780689163E-2</v>
      </c>
      <c r="R942" s="40"/>
    </row>
    <row r="943" spans="2:18">
      <c r="B943" s="143"/>
      <c r="C943" s="32">
        <f t="shared" si="53"/>
        <v>10000.910420298243</v>
      </c>
      <c r="D943" s="32">
        <f t="shared" si="52"/>
        <v>6.0929497590039516E-2</v>
      </c>
      <c r="R943" s="40"/>
    </row>
    <row r="944" spans="2:18">
      <c r="B944" s="143"/>
      <c r="C944" s="32">
        <f t="shared" si="53"/>
        <v>10000.913475399917</v>
      </c>
      <c r="D944" s="32">
        <f t="shared" si="52"/>
        <v>5.9776548504066281E-2</v>
      </c>
      <c r="R944" s="40"/>
    </row>
    <row r="945" spans="2:18">
      <c r="B945" s="143"/>
      <c r="C945" s="32">
        <f t="shared" si="53"/>
        <v>10000.91653050159</v>
      </c>
      <c r="D945" s="32">
        <f t="shared" si="52"/>
        <v>5.8641663112498472E-2</v>
      </c>
      <c r="R945" s="40"/>
    </row>
    <row r="946" spans="2:18">
      <c r="B946" s="143"/>
      <c r="C946" s="32">
        <f t="shared" si="53"/>
        <v>10000.919585603264</v>
      </c>
      <c r="D946" s="32">
        <f t="shared" si="52"/>
        <v>5.7524642349513003E-2</v>
      </c>
      <c r="R946" s="40"/>
    </row>
    <row r="947" spans="2:18">
      <c r="B947" s="143"/>
      <c r="C947" s="32">
        <f t="shared" si="53"/>
        <v>10000.922640704937</v>
      </c>
      <c r="D947" s="32">
        <f t="shared" si="52"/>
        <v>5.6425287537668484E-2</v>
      </c>
      <c r="R947" s="40"/>
    </row>
    <row r="948" spans="2:18">
      <c r="B948" s="143"/>
      <c r="C948" s="32">
        <f t="shared" si="53"/>
        <v>10000.925695806611</v>
      </c>
      <c r="D948" s="32">
        <f t="shared" si="52"/>
        <v>5.534340043088036E-2</v>
      </c>
      <c r="R948" s="40"/>
    </row>
    <row r="949" spans="2:18">
      <c r="B949" s="143"/>
      <c r="C949" s="32">
        <f t="shared" si="53"/>
        <v>10000.928750908284</v>
      </c>
      <c r="D949" s="32">
        <f t="shared" si="52"/>
        <v>5.4278783256439658E-2</v>
      </c>
      <c r="R949" s="40"/>
    </row>
    <row r="950" spans="2:18">
      <c r="B950" s="143"/>
      <c r="C950" s="32">
        <f t="shared" si="53"/>
        <v>10000.931806009958</v>
      </c>
      <c r="D950" s="32">
        <f t="shared" si="52"/>
        <v>5.3231238756077028E-2</v>
      </c>
      <c r="R950" s="40"/>
    </row>
    <row r="951" spans="2:18">
      <c r="B951" s="143"/>
      <c r="C951" s="32">
        <f t="shared" si="53"/>
        <v>10000.934861111631</v>
      </c>
      <c r="D951" s="32">
        <f t="shared" si="52"/>
        <v>5.22005702260755E-2</v>
      </c>
      <c r="R951" s="40"/>
    </row>
    <row r="952" spans="2:18">
      <c r="B952" s="143"/>
      <c r="C952" s="32">
        <f t="shared" si="53"/>
        <v>10000.937916213305</v>
      </c>
      <c r="D952" s="32">
        <f t="shared" si="52"/>
        <v>5.1186581556434539E-2</v>
      </c>
      <c r="R952" s="40"/>
    </row>
    <row r="953" spans="2:18">
      <c r="B953" s="143"/>
      <c r="C953" s="32">
        <f t="shared" si="53"/>
        <v>10000.940971314978</v>
      </c>
      <c r="D953" s="32">
        <f t="shared" si="52"/>
        <v>5.0189077269088625E-2</v>
      </c>
      <c r="R953" s="40"/>
    </row>
    <row r="954" spans="2:18">
      <c r="B954" s="143"/>
      <c r="C954" s="32">
        <f t="shared" si="53"/>
        <v>10000.944026416651</v>
      </c>
      <c r="D954" s="32">
        <f t="shared" si="52"/>
        <v>4.9207862555184903E-2</v>
      </c>
      <c r="R954" s="40"/>
    </row>
    <row r="955" spans="2:18">
      <c r="B955" s="143"/>
      <c r="C955" s="32">
        <f t="shared" si="53"/>
        <v>10000.947081518325</v>
      </c>
      <c r="D955" s="32">
        <f t="shared" si="52"/>
        <v>4.8242743311423149E-2</v>
      </c>
      <c r="R955" s="40"/>
    </row>
    <row r="956" spans="2:18">
      <c r="B956" s="143"/>
      <c r="C956" s="32">
        <f t="shared" si="53"/>
        <v>10000.950136619998</v>
      </c>
      <c r="D956" s="32">
        <f t="shared" si="52"/>
        <v>4.7293526175463001E-2</v>
      </c>
      <c r="R956" s="40"/>
    </row>
    <row r="957" spans="2:18">
      <c r="B957" s="143"/>
      <c r="C957" s="32">
        <f t="shared" si="53"/>
        <v>10000.953191721672</v>
      </c>
      <c r="D957" s="32">
        <f t="shared" si="52"/>
        <v>4.6360018560403282E-2</v>
      </c>
      <c r="R957" s="40"/>
    </row>
    <row r="958" spans="2:18">
      <c r="B958" s="143"/>
      <c r="C958" s="32">
        <f t="shared" si="53"/>
        <v>10000.956246823345</v>
      </c>
      <c r="D958" s="32">
        <f t="shared" si="52"/>
        <v>4.5442028688337917E-2</v>
      </c>
      <c r="R958" s="40"/>
    </row>
    <row r="959" spans="2:18">
      <c r="B959" s="143"/>
      <c r="C959" s="32">
        <f t="shared" si="53"/>
        <v>10000.959301925019</v>
      </c>
      <c r="D959" s="32">
        <f t="shared" si="52"/>
        <v>4.453936562299473E-2</v>
      </c>
      <c r="R959" s="40"/>
    </row>
    <row r="960" spans="2:18">
      <c r="B960" s="143"/>
      <c r="C960" s="32">
        <f t="shared" si="53"/>
        <v>10000.962357026692</v>
      </c>
      <c r="D960" s="32">
        <f t="shared" si="52"/>
        <v>4.3651839301462096E-2</v>
      </c>
      <c r="R960" s="40"/>
    </row>
    <row r="961" spans="2:18">
      <c r="B961" s="143"/>
      <c r="C961" s="32">
        <f t="shared" si="53"/>
        <v>10000.965412128366</v>
      </c>
      <c r="D961" s="32">
        <f t="shared" si="52"/>
        <v>4.2779260565009657E-2</v>
      </c>
      <c r="R961" s="40"/>
    </row>
    <row r="962" spans="2:18">
      <c r="B962" s="143"/>
      <c r="C962" s="32">
        <f t="shared" si="53"/>
        <v>10000.968467230039</v>
      </c>
      <c r="D962" s="32">
        <f t="shared" si="52"/>
        <v>4.1921441189009714E-2</v>
      </c>
      <c r="R962" s="40"/>
    </row>
    <row r="963" spans="2:18">
      <c r="B963" s="143"/>
      <c r="C963" s="32">
        <f t="shared" si="53"/>
        <v>10000.971522331713</v>
      </c>
      <c r="D963" s="32">
        <f t="shared" si="52"/>
        <v>4.1078193911965162E-2</v>
      </c>
      <c r="R963" s="40"/>
    </row>
    <row r="964" spans="2:18">
      <c r="B964" s="143"/>
      <c r="C964" s="32">
        <f t="shared" si="53"/>
        <v>10000.974577433386</v>
      </c>
      <c r="D964" s="32">
        <f t="shared" si="52"/>
        <v>4.0249332463651546E-2</v>
      </c>
      <c r="R964" s="40"/>
    </row>
    <row r="965" spans="2:18">
      <c r="B965" s="143"/>
      <c r="C965" s="32">
        <f t="shared" si="53"/>
        <v>10000.977632535059</v>
      </c>
      <c r="D965" s="32">
        <f t="shared" si="52"/>
        <v>3.9434671592379809E-2</v>
      </c>
      <c r="R965" s="40"/>
    </row>
    <row r="966" spans="2:18">
      <c r="B966" s="143"/>
      <c r="C966" s="32">
        <f t="shared" si="53"/>
        <v>10000.980687636733</v>
      </c>
      <c r="D966" s="32">
        <f t="shared" si="52"/>
        <v>3.8634027091387052E-2</v>
      </c>
      <c r="R966" s="40"/>
    </row>
    <row r="967" spans="2:18">
      <c r="B967" s="143"/>
      <c r="C967" s="32">
        <f t="shared" si="53"/>
        <v>10000.983742738406</v>
      </c>
      <c r="D967" s="32">
        <f t="shared" si="52"/>
        <v>3.784721582436322E-2</v>
      </c>
      <c r="R967" s="40"/>
    </row>
    <row r="968" spans="2:18">
      <c r="B968" s="143"/>
      <c r="C968" s="32">
        <f t="shared" si="53"/>
        <v>10000.98679784008</v>
      </c>
      <c r="D968" s="32">
        <f t="shared" si="52"/>
        <v>3.7074055750121224E-2</v>
      </c>
      <c r="R968" s="40"/>
    </row>
    <row r="969" spans="2:18">
      <c r="B969" s="143"/>
      <c r="C969" s="32">
        <f t="shared" si="53"/>
        <v>10000.989852941753</v>
      </c>
      <c r="D969" s="32">
        <f t="shared" si="52"/>
        <v>3.6314365946418597E-2</v>
      </c>
      <c r="R969" s="40"/>
    </row>
    <row r="970" spans="2:18">
      <c r="B970" s="143"/>
      <c r="C970" s="32">
        <f t="shared" si="53"/>
        <v>10000.992908043427</v>
      </c>
      <c r="D970" s="32">
        <f t="shared" si="52"/>
        <v>3.5567966632938694E-2</v>
      </c>
      <c r="R970" s="40"/>
    </row>
    <row r="971" spans="2:18">
      <c r="B971" s="143"/>
      <c r="C971" s="32">
        <f t="shared" si="53"/>
        <v>10000.9959631451</v>
      </c>
      <c r="D971" s="32">
        <f t="shared" si="52"/>
        <v>3.4834679193440493E-2</v>
      </c>
      <c r="R971" s="40"/>
    </row>
    <row r="972" spans="2:18">
      <c r="B972" s="143"/>
      <c r="C972" s="32">
        <f t="shared" si="53"/>
        <v>10000.999018246774</v>
      </c>
      <c r="D972" s="32">
        <f t="shared" si="52"/>
        <v>3.4114326197084696E-2</v>
      </c>
      <c r="R972" s="40"/>
    </row>
    <row r="973" spans="2:18">
      <c r="B973" s="143"/>
      <c r="C973" s="32">
        <f t="shared" si="53"/>
        <v>10001.002073348447</v>
      </c>
      <c r="D973" s="32">
        <f t="shared" si="52"/>
        <v>3.3406731418945866E-2</v>
      </c>
      <c r="R973" s="40"/>
    </row>
    <row r="974" spans="2:18">
      <c r="B974" s="143"/>
      <c r="C974" s="32">
        <f t="shared" si="53"/>
        <v>10001.005128450121</v>
      </c>
      <c r="D974" s="32">
        <f t="shared" si="52"/>
        <v>3.2711719859718831E-2</v>
      </c>
      <c r="R974" s="40"/>
    </row>
    <row r="975" spans="2:18">
      <c r="B975" s="143"/>
      <c r="C975" s="32">
        <f t="shared" si="53"/>
        <v>10001.008183551794</v>
      </c>
      <c r="D975" s="32">
        <f t="shared" si="52"/>
        <v>3.2029117764629265E-2</v>
      </c>
      <c r="R975" s="40"/>
    </row>
    <row r="976" spans="2:18">
      <c r="B976" s="143"/>
      <c r="C976" s="32">
        <f t="shared" si="53"/>
        <v>10001.011238653467</v>
      </c>
      <c r="D976" s="32">
        <f t="shared" si="52"/>
        <v>3.1358752641556936E-2</v>
      </c>
      <c r="R976" s="40"/>
    </row>
    <row r="977" spans="2:18">
      <c r="B977" s="143"/>
      <c r="C977" s="32">
        <f t="shared" si="53"/>
        <v>10001.014293755141</v>
      </c>
      <c r="D977" s="32">
        <f t="shared" ref="D977:D1040" si="54">EXP(-((C977-$D$24)^2)/(2*$D$26^2))/(SQRT(2*PI())*$D$26)</f>
        <v>3.0700453278381785E-2</v>
      </c>
      <c r="R977" s="40"/>
    </row>
    <row r="978" spans="2:18">
      <c r="B978" s="143"/>
      <c r="C978" s="32">
        <f t="shared" ref="C978:C1041" si="55">C977+$D$141</f>
        <v>10001.017348856814</v>
      </c>
      <c r="D978" s="32">
        <f t="shared" si="54"/>
        <v>3.0054049759562284E-2</v>
      </c>
      <c r="R978" s="40"/>
    </row>
    <row r="979" spans="2:18">
      <c r="B979" s="143"/>
      <c r="C979" s="32">
        <f t="shared" si="55"/>
        <v>10001.020403958488</v>
      </c>
      <c r="D979" s="32">
        <f t="shared" si="54"/>
        <v>2.9419373481955641E-2</v>
      </c>
      <c r="R979" s="40"/>
    </row>
    <row r="980" spans="2:18">
      <c r="B980" s="143"/>
      <c r="C980" s="32">
        <f t="shared" si="55"/>
        <v>10001.023459060161</v>
      </c>
      <c r="D980" s="32">
        <f t="shared" si="54"/>
        <v>2.8796257169889903E-2</v>
      </c>
      <c r="R980" s="40"/>
    </row>
    <row r="981" spans="2:18">
      <c r="B981" s="143"/>
      <c r="C981" s="32">
        <f t="shared" si="55"/>
        <v>10001.026514161835</v>
      </c>
      <c r="D981" s="32">
        <f t="shared" si="54"/>
        <v>2.8184534889498139E-2</v>
      </c>
      <c r="R981" s="40"/>
    </row>
    <row r="982" spans="2:18">
      <c r="B982" s="143"/>
      <c r="C982" s="32">
        <f t="shared" si="55"/>
        <v>10001.029569263508</v>
      </c>
      <c r="D982" s="32">
        <f t="shared" si="54"/>
        <v>2.7584042062324423E-2</v>
      </c>
      <c r="R982" s="40"/>
    </row>
    <row r="983" spans="2:18">
      <c r="B983" s="143"/>
      <c r="C983" s="32">
        <f t="shared" si="55"/>
        <v>10001.032624365182</v>
      </c>
      <c r="D983" s="32">
        <f t="shared" si="54"/>
        <v>2.6994615478212358E-2</v>
      </c>
      <c r="R983" s="40"/>
    </row>
    <row r="984" spans="2:18">
      <c r="B984" s="143"/>
      <c r="C984" s="32">
        <f t="shared" si="55"/>
        <v>10001.035679466855</v>
      </c>
      <c r="D984" s="32">
        <f t="shared" si="54"/>
        <v>2.6416093307486205E-2</v>
      </c>
      <c r="R984" s="40"/>
    </row>
    <row r="985" spans="2:18">
      <c r="B985" s="143"/>
      <c r="C985" s="32">
        <f t="shared" si="55"/>
        <v>10001.038734568529</v>
      </c>
      <c r="D985" s="32">
        <f t="shared" si="54"/>
        <v>2.5848315112434992E-2</v>
      </c>
      <c r="R985" s="40"/>
    </row>
    <row r="986" spans="2:18">
      <c r="B986" s="143"/>
      <c r="C986" s="32">
        <f t="shared" si="55"/>
        <v>10001.041789670202</v>
      </c>
      <c r="D986" s="32">
        <f t="shared" si="54"/>
        <v>2.5291121858110322E-2</v>
      </c>
      <c r="R986" s="40"/>
    </row>
    <row r="987" spans="2:18">
      <c r="B987" s="143"/>
      <c r="C987" s="32">
        <f t="shared" si="55"/>
        <v>10001.044844771875</v>
      </c>
      <c r="D987" s="32">
        <f t="shared" si="54"/>
        <v>2.4744355922448492E-2</v>
      </c>
      <c r="R987" s="40"/>
    </row>
    <row r="988" spans="2:18">
      <c r="B988" s="143"/>
      <c r="C988" s="32">
        <f t="shared" si="55"/>
        <v>10001.047899873549</v>
      </c>
      <c r="D988" s="32">
        <f t="shared" si="54"/>
        <v>2.4207861105727497E-2</v>
      </c>
      <c r="R988" s="40"/>
    </row>
    <row r="989" spans="2:18">
      <c r="B989" s="143"/>
      <c r="C989" s="32">
        <f t="shared" si="55"/>
        <v>10001.050954975222</v>
      </c>
      <c r="D989" s="32">
        <f t="shared" si="54"/>
        <v>2.3681482639369519E-2</v>
      </c>
      <c r="R989" s="40"/>
    </row>
    <row r="990" spans="2:18">
      <c r="B990" s="143"/>
      <c r="C990" s="32">
        <f t="shared" si="55"/>
        <v>10001.054010076896</v>
      </c>
      <c r="D990" s="32">
        <f t="shared" si="54"/>
        <v>2.3165067194100112E-2</v>
      </c>
      <c r="R990" s="40"/>
    </row>
    <row r="991" spans="2:18">
      <c r="B991" s="143"/>
      <c r="C991" s="32">
        <f t="shared" si="55"/>
        <v>10001.057065178569</v>
      </c>
      <c r="D991" s="32">
        <f t="shared" si="54"/>
        <v>2.2658462887474657E-2</v>
      </c>
      <c r="R991" s="40"/>
    </row>
    <row r="992" spans="2:18">
      <c r="B992" s="143"/>
      <c r="C992" s="32">
        <f t="shared" si="55"/>
        <v>10001.060120280243</v>
      </c>
      <c r="D992" s="32">
        <f t="shared" si="54"/>
        <v>2.2161519290782895E-2</v>
      </c>
      <c r="R992" s="40"/>
    </row>
    <row r="993" spans="2:18">
      <c r="B993" s="143"/>
      <c r="C993" s="32">
        <f t="shared" si="55"/>
        <v>10001.063175381916</v>
      </c>
      <c r="D993" s="32">
        <f t="shared" si="54"/>
        <v>2.1674087435342715E-2</v>
      </c>
      <c r="R993" s="40"/>
    </row>
    <row r="994" spans="2:18">
      <c r="B994" s="143"/>
      <c r="C994" s="32">
        <f t="shared" si="55"/>
        <v>10001.06623048359</v>
      </c>
      <c r="D994" s="32">
        <f t="shared" si="54"/>
        <v>2.1196019818194096E-2</v>
      </c>
      <c r="R994" s="40"/>
    </row>
    <row r="995" spans="2:18">
      <c r="B995" s="143"/>
      <c r="C995" s="32">
        <f t="shared" si="55"/>
        <v>10001.069285585263</v>
      </c>
      <c r="D995" s="32">
        <f t="shared" si="54"/>
        <v>2.0727170407204076E-2</v>
      </c>
      <c r="R995" s="40"/>
    </row>
    <row r="996" spans="2:18">
      <c r="B996" s="143"/>
      <c r="C996" s="32">
        <f t="shared" si="55"/>
        <v>10001.072340686937</v>
      </c>
      <c r="D996" s="32">
        <f t="shared" si="54"/>
        <v>2.0267394645593861E-2</v>
      </c>
      <c r="R996" s="40"/>
    </row>
    <row r="997" spans="2:18">
      <c r="B997" s="143"/>
      <c r="C997" s="32">
        <f t="shared" si="55"/>
        <v>10001.07539578861</v>
      </c>
      <c r="D997" s="32">
        <f t="shared" si="54"/>
        <v>1.9816549455899182E-2</v>
      </c>
      <c r="R997" s="40"/>
    </row>
    <row r="998" spans="2:18">
      <c r="B998" s="143"/>
      <c r="C998" s="32">
        <f t="shared" si="55"/>
        <v>10001.078450890283</v>
      </c>
      <c r="D998" s="32">
        <f t="shared" si="54"/>
        <v>1.9374493243374695E-2</v>
      </c>
      <c r="R998" s="40"/>
    </row>
    <row r="999" spans="2:18">
      <c r="B999" s="143"/>
      <c r="C999" s="32">
        <f t="shared" si="55"/>
        <v>10001.081505991957</v>
      </c>
      <c r="D999" s="32">
        <f t="shared" si="54"/>
        <v>1.8941085898853703E-2</v>
      </c>
      <c r="R999" s="40"/>
    </row>
    <row r="1000" spans="2:18">
      <c r="B1000" s="143"/>
      <c r="C1000" s="32">
        <f t="shared" si="55"/>
        <v>10001.08456109363</v>
      </c>
      <c r="D1000" s="32">
        <f t="shared" si="54"/>
        <v>1.8516188801074106E-2</v>
      </c>
      <c r="R1000" s="40"/>
    </row>
    <row r="1001" spans="2:18">
      <c r="B1001" s="143"/>
      <c r="C1001" s="32">
        <f t="shared" si="55"/>
        <v>10001.087616195304</v>
      </c>
      <c r="D1001" s="32">
        <f t="shared" si="54"/>
        <v>1.8099664818481652E-2</v>
      </c>
      <c r="R1001" s="40"/>
    </row>
    <row r="1002" spans="2:18">
      <c r="B1002" s="143"/>
      <c r="C1002" s="32">
        <f t="shared" si="55"/>
        <v>10001.090671296977</v>
      </c>
      <c r="D1002" s="32">
        <f t="shared" si="54"/>
        <v>1.7691378310521443E-2</v>
      </c>
      <c r="R1002" s="40"/>
    </row>
    <row r="1003" spans="2:18">
      <c r="B1003" s="143"/>
      <c r="C1003" s="32">
        <f t="shared" si="55"/>
        <v>10001.093726398651</v>
      </c>
      <c r="D1003" s="32">
        <f t="shared" si="54"/>
        <v>1.7291195128428676E-2</v>
      </c>
      <c r="R1003" s="40"/>
    </row>
    <row r="1004" spans="2:18">
      <c r="B1004" s="143"/>
      <c r="C1004" s="32">
        <f t="shared" si="55"/>
        <v>10001.096781500324</v>
      </c>
      <c r="D1004" s="32">
        <f t="shared" si="54"/>
        <v>1.6898982615529742E-2</v>
      </c>
      <c r="R1004" s="40"/>
    </row>
    <row r="1005" spans="2:18">
      <c r="B1005" s="143"/>
      <c r="C1005" s="32">
        <f t="shared" si="55"/>
        <v>10001.099836601998</v>
      </c>
      <c r="D1005" s="32">
        <f t="shared" si="54"/>
        <v>1.6514609607064391E-2</v>
      </c>
      <c r="R1005" s="40"/>
    </row>
    <row r="1006" spans="2:18">
      <c r="B1006" s="143"/>
      <c r="C1006" s="32">
        <f t="shared" si="55"/>
        <v>10001.102891703671</v>
      </c>
      <c r="D1006" s="32">
        <f t="shared" si="54"/>
        <v>1.6137946429540032E-2</v>
      </c>
      <c r="R1006" s="40"/>
    </row>
    <row r="1007" spans="2:18">
      <c r="B1007" s="143"/>
      <c r="C1007" s="32">
        <f t="shared" si="55"/>
        <v>10001.105946805345</v>
      </c>
      <c r="D1007" s="32">
        <f t="shared" si="54"/>
        <v>1.5768864899628893E-2</v>
      </c>
      <c r="R1007" s="40"/>
    </row>
    <row r="1008" spans="2:18">
      <c r="B1008" s="143"/>
      <c r="C1008" s="32">
        <f t="shared" si="55"/>
        <v>10001.109001907018</v>
      </c>
      <c r="D1008" s="32">
        <f t="shared" si="54"/>
        <v>1.540723832261905E-2</v>
      </c>
      <c r="R1008" s="40"/>
    </row>
    <row r="1009" spans="2:18">
      <c r="B1009" s="143"/>
      <c r="C1009" s="32">
        <f t="shared" si="55"/>
        <v>10001.112057008691</v>
      </c>
      <c r="D1009" s="32">
        <f t="shared" si="54"/>
        <v>1.5052941490429742E-2</v>
      </c>
      <c r="R1009" s="40"/>
    </row>
    <row r="1010" spans="2:18">
      <c r="B1010" s="143"/>
      <c r="C1010" s="32">
        <f t="shared" si="55"/>
        <v>10001.115112110365</v>
      </c>
      <c r="D1010" s="32">
        <f t="shared" si="54"/>
        <v>1.4705850679202182E-2</v>
      </c>
      <c r="R1010" s="40"/>
    </row>
    <row r="1011" spans="2:18">
      <c r="B1011" s="143"/>
      <c r="C1011" s="32">
        <f t="shared" si="55"/>
        <v>10001.118167212038</v>
      </c>
      <c r="D1011" s="32">
        <f t="shared" si="54"/>
        <v>1.4365843646476049E-2</v>
      </c>
      <c r="R1011" s="40"/>
    </row>
    <row r="1012" spans="2:18">
      <c r="B1012" s="143"/>
      <c r="C1012" s="32">
        <f t="shared" si="55"/>
        <v>10001.121222313712</v>
      </c>
      <c r="D1012" s="32">
        <f t="shared" si="54"/>
        <v>1.4032799627962536E-2</v>
      </c>
      <c r="R1012" s="40"/>
    </row>
    <row r="1013" spans="2:18">
      <c r="B1013" s="143"/>
      <c r="C1013" s="32">
        <f t="shared" si="55"/>
        <v>10001.124277415385</v>
      </c>
      <c r="D1013" s="32">
        <f t="shared" si="54"/>
        <v>1.3706599333924324E-2</v>
      </c>
      <c r="R1013" s="40"/>
    </row>
    <row r="1014" spans="2:18">
      <c r="B1014" s="143"/>
      <c r="C1014" s="32">
        <f t="shared" si="55"/>
        <v>10001.127332517059</v>
      </c>
      <c r="D1014" s="32">
        <f t="shared" si="54"/>
        <v>1.3387124945173164E-2</v>
      </c>
      <c r="R1014" s="40"/>
    </row>
    <row r="1015" spans="2:18">
      <c r="B1015" s="143"/>
      <c r="C1015" s="32">
        <f t="shared" si="55"/>
        <v>10001.130387618732</v>
      </c>
      <c r="D1015" s="32">
        <f t="shared" si="54"/>
        <v>1.3074260108695109E-2</v>
      </c>
      <c r="R1015" s="40"/>
    </row>
    <row r="1016" spans="2:18">
      <c r="B1016" s="143"/>
      <c r="C1016" s="32">
        <f t="shared" si="55"/>
        <v>10001.133442720406</v>
      </c>
      <c r="D1016" s="32">
        <f t="shared" si="54"/>
        <v>1.2767889932914127E-2</v>
      </c>
      <c r="R1016" s="40"/>
    </row>
    <row r="1017" spans="2:18">
      <c r="B1017" s="143"/>
      <c r="C1017" s="32">
        <f t="shared" si="55"/>
        <v>10001.136497822079</v>
      </c>
      <c r="D1017" s="32">
        <f t="shared" si="54"/>
        <v>1.2467900982603832E-2</v>
      </c>
      <c r="R1017" s="40"/>
    </row>
    <row r="1018" spans="2:18">
      <c r="B1018" s="143"/>
      <c r="C1018" s="32">
        <f t="shared" si="55"/>
        <v>10001.139552923752</v>
      </c>
      <c r="D1018" s="32">
        <f t="shared" si="54"/>
        <v>1.217418127345807E-2</v>
      </c>
      <c r="R1018" s="40"/>
    </row>
    <row r="1019" spans="2:18">
      <c r="B1019" s="143"/>
      <c r="C1019" s="32">
        <f t="shared" si="55"/>
        <v>10001.142608025426</v>
      </c>
      <c r="D1019" s="32">
        <f t="shared" si="54"/>
        <v>1.1886620266329823E-2</v>
      </c>
      <c r="R1019" s="40"/>
    </row>
    <row r="1020" spans="2:18">
      <c r="B1020" s="143"/>
      <c r="C1020" s="32">
        <f t="shared" si="55"/>
        <v>10001.145663127099</v>
      </c>
      <c r="D1020" s="32">
        <f t="shared" si="54"/>
        <v>1.1605108861148853E-2</v>
      </c>
      <c r="R1020" s="40"/>
    </row>
    <row r="1021" spans="2:18">
      <c r="B1021" s="143"/>
      <c r="C1021" s="32">
        <f t="shared" si="55"/>
        <v>10001.148718228773</v>
      </c>
      <c r="D1021" s="32">
        <f t="shared" si="54"/>
        <v>1.1329539390527745E-2</v>
      </c>
      <c r="R1021" s="40"/>
    </row>
    <row r="1022" spans="2:18">
      <c r="B1022" s="143"/>
      <c r="C1022" s="32">
        <f t="shared" si="55"/>
        <v>10001.151773330446</v>
      </c>
      <c r="D1022" s="32">
        <f t="shared" si="54"/>
        <v>1.1059805613066135E-2</v>
      </c>
      <c r="R1022" s="40"/>
    </row>
    <row r="1023" spans="2:18">
      <c r="B1023" s="143"/>
      <c r="C1023" s="32">
        <f t="shared" si="55"/>
        <v>10001.15482843212</v>
      </c>
      <c r="D1023" s="32">
        <f t="shared" si="54"/>
        <v>1.0795802706363E-2</v>
      </c>
      <c r="R1023" s="40"/>
    </row>
    <row r="1024" spans="2:18">
      <c r="B1024" s="143"/>
      <c r="C1024" s="32">
        <f t="shared" si="55"/>
        <v>10001.157883533793</v>
      </c>
      <c r="D1024" s="32">
        <f t="shared" si="54"/>
        <v>1.0537427259746305E-2</v>
      </c>
      <c r="R1024" s="40"/>
    </row>
    <row r="1025" spans="2:18">
      <c r="B1025" s="143"/>
      <c r="C1025" s="32">
        <f t="shared" si="55"/>
        <v>10001.160938635467</v>
      </c>
      <c r="D1025" s="32">
        <f t="shared" si="54"/>
        <v>1.0284577266729711E-2</v>
      </c>
      <c r="R1025" s="40"/>
    </row>
    <row r="1026" spans="2:18">
      <c r="B1026" s="143"/>
      <c r="C1026" s="32">
        <f t="shared" si="55"/>
        <v>10001.16399373714</v>
      </c>
      <c r="D1026" s="32">
        <f t="shared" si="54"/>
        <v>1.0037152117205688E-2</v>
      </c>
      <c r="R1026" s="40"/>
    </row>
    <row r="1027" spans="2:18">
      <c r="B1027" s="143"/>
      <c r="C1027" s="32">
        <f t="shared" si="55"/>
        <v>10001.167048838814</v>
      </c>
      <c r="D1027" s="32">
        <f t="shared" si="54"/>
        <v>9.7950525893841824E-3</v>
      </c>
      <c r="R1027" s="40"/>
    </row>
    <row r="1028" spans="2:18">
      <c r="B1028" s="143"/>
      <c r="C1028" s="32">
        <f t="shared" si="55"/>
        <v>10001.170103940487</v>
      </c>
      <c r="D1028" s="32">
        <f t="shared" si="54"/>
        <v>9.5581808414861909E-3</v>
      </c>
      <c r="R1028" s="40"/>
    </row>
    <row r="1029" spans="2:18">
      <c r="B1029" s="143"/>
      <c r="C1029" s="32">
        <f t="shared" si="55"/>
        <v>10001.17315904216</v>
      </c>
      <c r="D1029" s="32">
        <f t="shared" si="54"/>
        <v>9.3264404032010854E-3</v>
      </c>
      <c r="R1029" s="40"/>
    </row>
    <row r="1030" spans="2:18">
      <c r="B1030" s="143"/>
      <c r="C1030" s="32">
        <f t="shared" si="55"/>
        <v>10001.176214143834</v>
      </c>
      <c r="D1030" s="32">
        <f t="shared" si="54"/>
        <v>9.0997361669167987E-3</v>
      </c>
      <c r="R1030" s="40"/>
    </row>
    <row r="1031" spans="2:18">
      <c r="B1031" s="143"/>
      <c r="C1031" s="32">
        <f t="shared" si="55"/>
        <v>10001.179269245507</v>
      </c>
      <c r="D1031" s="32">
        <f t="shared" si="54"/>
        <v>8.8779743787316037E-3</v>
      </c>
      <c r="R1031" s="40"/>
    </row>
    <row r="1032" spans="2:18">
      <c r="B1032" s="143"/>
      <c r="C1032" s="32">
        <f t="shared" si="55"/>
        <v>10001.182324347181</v>
      </c>
      <c r="D1032" s="32">
        <f t="shared" si="54"/>
        <v>8.6610626292561825E-3</v>
      </c>
      <c r="R1032" s="40"/>
    </row>
    <row r="1033" spans="2:18">
      <c r="B1033" s="143"/>
      <c r="C1033" s="32">
        <f t="shared" si="55"/>
        <v>10001.185379448854</v>
      </c>
      <c r="D1033" s="32">
        <f t="shared" si="54"/>
        <v>8.448909844214628E-3</v>
      </c>
      <c r="R1033" s="40"/>
    </row>
    <row r="1034" spans="2:18">
      <c r="B1034" s="143"/>
      <c r="C1034" s="32">
        <f t="shared" si="55"/>
        <v>10001.188434550528</v>
      </c>
      <c r="D1034" s="32">
        <f t="shared" si="54"/>
        <v>8.2414262748527721E-3</v>
      </c>
      <c r="R1034" s="40"/>
    </row>
    <row r="1035" spans="2:18">
      <c r="B1035" s="143"/>
      <c r="C1035" s="32">
        <f t="shared" si="55"/>
        <v>10001.191489652201</v>
      </c>
      <c r="D1035" s="32">
        <f t="shared" si="54"/>
        <v>8.0385234881622976E-3</v>
      </c>
      <c r="R1035" s="40"/>
    </row>
    <row r="1036" spans="2:18">
      <c r="B1036" s="143"/>
      <c r="C1036" s="32">
        <f t="shared" si="55"/>
        <v>10001.194544753875</v>
      </c>
      <c r="D1036" s="32">
        <f t="shared" si="54"/>
        <v>7.8401143569286468E-3</v>
      </c>
      <c r="R1036" s="40"/>
    </row>
    <row r="1037" spans="2:18">
      <c r="B1037" s="143"/>
      <c r="C1037" s="32">
        <f t="shared" si="55"/>
        <v>10001.197599855548</v>
      </c>
      <c r="D1037" s="32">
        <f t="shared" si="54"/>
        <v>7.6461130496111229E-3</v>
      </c>
      <c r="R1037" s="40"/>
    </row>
    <row r="1038" spans="2:18">
      <c r="B1038" s="143"/>
      <c r="C1038" s="32">
        <f t="shared" si="55"/>
        <v>10001.200654957222</v>
      </c>
      <c r="D1038" s="32">
        <f t="shared" si="54"/>
        <v>7.4564350200628541E-3</v>
      </c>
      <c r="R1038" s="40"/>
    </row>
    <row r="1039" spans="2:18">
      <c r="B1039" s="143"/>
      <c r="C1039" s="32">
        <f t="shared" si="55"/>
        <v>10001.203710058895</v>
      </c>
      <c r="D1039" s="32">
        <f t="shared" si="54"/>
        <v>7.2709969970986875E-3</v>
      </c>
      <c r="R1039" s="40"/>
    </row>
    <row r="1040" spans="2:18">
      <c r="B1040" s="143"/>
      <c r="C1040" s="32">
        <f t="shared" si="55"/>
        <v>10001.206765160568</v>
      </c>
      <c r="D1040" s="32">
        <f t="shared" si="54"/>
        <v>7.0897169739186387E-3</v>
      </c>
      <c r="R1040" s="40"/>
    </row>
    <row r="1041" spans="2:18">
      <c r="B1041" s="143"/>
      <c r="C1041" s="32">
        <f t="shared" si="55"/>
        <v>10001.209820262242</v>
      </c>
      <c r="D1041" s="32">
        <f t="shared" ref="D1041:D1104" si="56">EXP(-((C1041-$D$24)^2)/(2*$D$26^2))/(SQRT(2*PI())*$D$26)</f>
        <v>6.9125141973944903E-3</v>
      </c>
      <c r="R1041" s="40"/>
    </row>
    <row r="1042" spans="2:18">
      <c r="B1042" s="143"/>
      <c r="C1042" s="32">
        <f t="shared" ref="C1042:C1105" si="57">C1041+$D$141</f>
        <v>10001.212875363915</v>
      </c>
      <c r="D1042" s="32">
        <f t="shared" si="56"/>
        <v>6.7393091572269768E-3</v>
      </c>
      <c r="R1042" s="40"/>
    </row>
    <row r="1043" spans="2:18">
      <c r="B1043" s="143"/>
      <c r="C1043" s="32">
        <f t="shared" si="57"/>
        <v>10001.215930465589</v>
      </c>
      <c r="D1043" s="32">
        <f t="shared" si="56"/>
        <v>6.570023574981064E-3</v>
      </c>
      <c r="R1043" s="40"/>
    </row>
    <row r="1044" spans="2:18">
      <c r="B1044" s="143"/>
      <c r="C1044" s="32">
        <f t="shared" si="57"/>
        <v>10001.218985567262</v>
      </c>
      <c r="D1044" s="32">
        <f t="shared" si="56"/>
        <v>6.4045803930062525E-3</v>
      </c>
      <c r="R1044" s="40"/>
    </row>
    <row r="1045" spans="2:18">
      <c r="B1045" s="143"/>
      <c r="C1045" s="32">
        <f t="shared" si="57"/>
        <v>10001.222040668936</v>
      </c>
      <c r="D1045" s="32">
        <f t="shared" si="56"/>
        <v>6.2429037632492209E-3</v>
      </c>
      <c r="R1045" s="40"/>
    </row>
    <row r="1046" spans="2:18">
      <c r="B1046" s="143"/>
      <c r="C1046" s="32">
        <f t="shared" si="57"/>
        <v>10001.225095770609</v>
      </c>
      <c r="D1046" s="32">
        <f t="shared" si="56"/>
        <v>6.0849190359656457E-3</v>
      </c>
      <c r="R1046" s="40"/>
    </row>
    <row r="1047" spans="2:18">
      <c r="B1047" s="143"/>
      <c r="C1047" s="32">
        <f t="shared" si="57"/>
        <v>10001.228150872283</v>
      </c>
      <c r="D1047" s="32">
        <f t="shared" si="56"/>
        <v>5.9305527483380135E-3</v>
      </c>
      <c r="R1047" s="40"/>
    </row>
    <row r="1048" spans="2:18">
      <c r="B1048" s="143"/>
      <c r="C1048" s="32">
        <f t="shared" si="57"/>
        <v>10001.231205973956</v>
      </c>
      <c r="D1048" s="32">
        <f t="shared" si="56"/>
        <v>5.779732613006191E-3</v>
      </c>
      <c r="R1048" s="40"/>
    </row>
    <row r="1049" spans="2:18">
      <c r="B1049" s="143"/>
      <c r="C1049" s="32">
        <f t="shared" si="57"/>
        <v>10001.23426107563</v>
      </c>
      <c r="D1049" s="32">
        <f t="shared" si="56"/>
        <v>5.6323875065171954E-3</v>
      </c>
      <c r="R1049" s="40"/>
    </row>
    <row r="1050" spans="2:18">
      <c r="B1050" s="143"/>
      <c r="C1050" s="32">
        <f t="shared" si="57"/>
        <v>10001.237316177303</v>
      </c>
      <c r="D1050" s="32">
        <f t="shared" si="56"/>
        <v>5.4884474577006964E-3</v>
      </c>
      <c r="R1050" s="40"/>
    </row>
    <row r="1051" spans="2:18">
      <c r="B1051" s="143"/>
      <c r="C1051" s="32">
        <f t="shared" si="57"/>
        <v>10001.240371278976</v>
      </c>
      <c r="D1051" s="32">
        <f t="shared" si="56"/>
        <v>5.3478436359764613E-3</v>
      </c>
      <c r="R1051" s="40"/>
    </row>
    <row r="1052" spans="2:18">
      <c r="B1052" s="143"/>
      <c r="C1052" s="32">
        <f t="shared" si="57"/>
        <v>10001.24342638065</v>
      </c>
      <c r="D1052" s="32">
        <f t="shared" si="56"/>
        <v>5.2105083395999922E-3</v>
      </c>
      <c r="R1052" s="40"/>
    </row>
    <row r="1053" spans="2:18">
      <c r="B1053" s="143"/>
      <c r="C1053" s="32">
        <f t="shared" si="57"/>
        <v>10001.246481482323</v>
      </c>
      <c r="D1053" s="32">
        <f t="shared" si="56"/>
        <v>5.076374983852338E-3</v>
      </c>
      <c r="R1053" s="40"/>
    </row>
    <row r="1054" spans="2:18">
      <c r="B1054" s="143"/>
      <c r="C1054" s="32">
        <f t="shared" si="57"/>
        <v>10001.249536583997</v>
      </c>
      <c r="D1054" s="32">
        <f t="shared" si="56"/>
        <v>4.9453780891799588E-3</v>
      </c>
      <c r="R1054" s="40"/>
    </row>
    <row r="1055" spans="2:18">
      <c r="B1055" s="143"/>
      <c r="C1055" s="32">
        <f t="shared" si="57"/>
        <v>10001.25259168567</v>
      </c>
      <c r="D1055" s="32">
        <f t="shared" si="56"/>
        <v>4.817453269290518E-3</v>
      </c>
      <c r="R1055" s="40"/>
    </row>
    <row r="1056" spans="2:18">
      <c r="B1056" s="143"/>
      <c r="C1056" s="32">
        <f t="shared" si="57"/>
        <v>10001.255646787344</v>
      </c>
      <c r="D1056" s="32">
        <f t="shared" si="56"/>
        <v>4.6925372192101484E-3</v>
      </c>
      <c r="R1056" s="40"/>
    </row>
    <row r="1057" spans="2:18">
      <c r="B1057" s="143"/>
      <c r="C1057" s="32">
        <f t="shared" si="57"/>
        <v>10001.258701889017</v>
      </c>
      <c r="D1057" s="32">
        <f t="shared" si="56"/>
        <v>4.5705677033077725E-3</v>
      </c>
      <c r="R1057" s="40"/>
    </row>
    <row r="1058" spans="2:18">
      <c r="B1058" s="143"/>
      <c r="C1058" s="32">
        <f t="shared" si="57"/>
        <v>10001.261756990691</v>
      </c>
      <c r="D1058" s="32">
        <f t="shared" si="56"/>
        <v>4.4514835432918638E-3</v>
      </c>
      <c r="R1058" s="40"/>
    </row>
    <row r="1059" spans="2:18">
      <c r="B1059" s="143"/>
      <c r="C1059" s="32">
        <f t="shared" si="57"/>
        <v>10001.264812092364</v>
      </c>
      <c r="D1059" s="32">
        <f t="shared" si="56"/>
        <v>4.3352246061848388E-3</v>
      </c>
      <c r="R1059" s="40"/>
    </row>
    <row r="1060" spans="2:18">
      <c r="B1060" s="143"/>
      <c r="C1060" s="32">
        <f t="shared" si="57"/>
        <v>10001.267867194038</v>
      </c>
      <c r="D1060" s="32">
        <f t="shared" si="56"/>
        <v>4.2217317922803701E-3</v>
      </c>
      <c r="R1060" s="40"/>
    </row>
    <row r="1061" spans="2:18">
      <c r="B1061" s="143"/>
      <c r="C1061" s="32">
        <f t="shared" si="57"/>
        <v>10001.270922295711</v>
      </c>
      <c r="D1061" s="32">
        <f t="shared" si="56"/>
        <v>4.1109470230884576E-3</v>
      </c>
      <c r="R1061" s="40"/>
    </row>
    <row r="1062" spans="2:18">
      <c r="B1062" s="143"/>
      <c r="C1062" s="32">
        <f t="shared" si="57"/>
        <v>10001.273977397384</v>
      </c>
      <c r="D1062" s="32">
        <f t="shared" si="56"/>
        <v>4.0028132292732697E-3</v>
      </c>
      <c r="R1062" s="40"/>
    </row>
    <row r="1063" spans="2:18">
      <c r="B1063" s="143"/>
      <c r="C1063" s="32">
        <f t="shared" si="57"/>
        <v>10001.277032499058</v>
      </c>
      <c r="D1063" s="32">
        <f t="shared" si="56"/>
        <v>3.8972743385884408E-3</v>
      </c>
      <c r="R1063" s="40"/>
    </row>
    <row r="1064" spans="2:18">
      <c r="B1064" s="143"/>
      <c r="C1064" s="32">
        <f t="shared" si="57"/>
        <v>10001.280087600731</v>
      </c>
      <c r="D1064" s="32">
        <f t="shared" si="56"/>
        <v>3.7942752638145355E-3</v>
      </c>
      <c r="R1064" s="40"/>
    </row>
    <row r="1065" spans="2:18">
      <c r="B1065" s="143"/>
      <c r="C1065" s="32">
        <f t="shared" si="57"/>
        <v>10001.283142702405</v>
      </c>
      <c r="D1065" s="32">
        <f t="shared" si="56"/>
        <v>3.6937618907030936E-3</v>
      </c>
      <c r="R1065" s="40"/>
    </row>
    <row r="1066" spans="2:18">
      <c r="B1066" s="143"/>
      <c r="C1066" s="32">
        <f t="shared" si="57"/>
        <v>10001.286197804078</v>
      </c>
      <c r="D1066" s="32">
        <f t="shared" si="56"/>
        <v>3.5956810659317517E-3</v>
      </c>
      <c r="R1066" s="40"/>
    </row>
    <row r="1067" spans="2:18">
      <c r="B1067" s="143"/>
      <c r="C1067" s="32">
        <f t="shared" si="57"/>
        <v>10001.289252905752</v>
      </c>
      <c r="D1067" s="32">
        <f t="shared" si="56"/>
        <v>3.4999805850746517E-3</v>
      </c>
      <c r="R1067" s="40"/>
    </row>
    <row r="1068" spans="2:18">
      <c r="B1068" s="143"/>
      <c r="C1068" s="32">
        <f t="shared" si="57"/>
        <v>10001.292308007425</v>
      </c>
      <c r="D1068" s="32">
        <f t="shared" si="56"/>
        <v>3.4066091805922951E-3</v>
      </c>
      <c r="R1068" s="40"/>
    </row>
    <row r="1069" spans="2:18">
      <c r="B1069" s="143"/>
      <c r="C1069" s="32">
        <f t="shared" si="57"/>
        <v>10001.295363109099</v>
      </c>
      <c r="D1069" s="32">
        <f t="shared" si="56"/>
        <v>3.3155165098449108E-3</v>
      </c>
      <c r="R1069" s="40"/>
    </row>
    <row r="1070" spans="2:18">
      <c r="B1070" s="143"/>
      <c r="C1070" s="32">
        <f t="shared" si="57"/>
        <v>10001.298418210772</v>
      </c>
      <c r="D1070" s="32">
        <f t="shared" si="56"/>
        <v>3.2266531431331975E-3</v>
      </c>
      <c r="R1070" s="40"/>
    </row>
    <row r="1071" spans="2:18">
      <c r="B1071" s="143"/>
      <c r="C1071" s="32">
        <f t="shared" si="57"/>
        <v>10001.301473312446</v>
      </c>
      <c r="D1071" s="32">
        <f t="shared" si="56"/>
        <v>3.1399705517702798E-3</v>
      </c>
      <c r="R1071" s="40"/>
    </row>
    <row r="1072" spans="2:18">
      <c r="B1072" s="143"/>
      <c r="C1072" s="32">
        <f t="shared" si="57"/>
        <v>10001.304528414119</v>
      </c>
      <c r="D1072" s="32">
        <f t="shared" si="56"/>
        <v>3.0554210961885771E-3</v>
      </c>
      <c r="R1072" s="40"/>
    </row>
    <row r="1073" spans="2:18">
      <c r="B1073" s="143"/>
      <c r="C1073" s="32">
        <f t="shared" si="57"/>
        <v>10001.307583515792</v>
      </c>
      <c r="D1073" s="32">
        <f t="shared" si="56"/>
        <v>2.9729580140850946E-3</v>
      </c>
      <c r="R1073" s="40"/>
    </row>
    <row r="1074" spans="2:18">
      <c r="B1074" s="143"/>
      <c r="C1074" s="32">
        <f t="shared" si="57"/>
        <v>10001.310638617466</v>
      </c>
      <c r="D1074" s="32">
        <f t="shared" si="56"/>
        <v>2.8925354086086512E-3</v>
      </c>
      <c r="R1074" s="40"/>
    </row>
    <row r="1075" spans="2:18">
      <c r="B1075" s="143"/>
      <c r="C1075" s="32">
        <f t="shared" si="57"/>
        <v>10001.313693719139</v>
      </c>
      <c r="D1075" s="32">
        <f t="shared" si="56"/>
        <v>2.8141082365923564E-3</v>
      </c>
      <c r="R1075" s="40"/>
    </row>
    <row r="1076" spans="2:18">
      <c r="B1076" s="143"/>
      <c r="C1076" s="32">
        <f t="shared" si="57"/>
        <v>10001.316748820813</v>
      </c>
      <c r="D1076" s="32">
        <f t="shared" si="56"/>
        <v>2.7376322968346058E-3</v>
      </c>
      <c r="R1076" s="40"/>
    </row>
    <row r="1077" spans="2:18">
      <c r="B1077" s="143"/>
      <c r="C1077" s="32">
        <f t="shared" si="57"/>
        <v>10001.319803922486</v>
      </c>
      <c r="D1077" s="32">
        <f t="shared" si="56"/>
        <v>2.6630642184316648E-3</v>
      </c>
      <c r="R1077" s="40"/>
    </row>
    <row r="1078" spans="2:18">
      <c r="B1078" s="143"/>
      <c r="C1078" s="32">
        <f t="shared" si="57"/>
        <v>10001.32285902416</v>
      </c>
      <c r="D1078" s="32">
        <f t="shared" si="56"/>
        <v>2.5903614491649407E-3</v>
      </c>
      <c r="R1078" s="40"/>
    </row>
    <row r="1079" spans="2:18">
      <c r="B1079" s="143"/>
      <c r="C1079" s="32">
        <f t="shared" si="57"/>
        <v>10001.325914125833</v>
      </c>
      <c r="D1079" s="32">
        <f t="shared" si="56"/>
        <v>2.5194822439457642E-3</v>
      </c>
      <c r="R1079" s="40"/>
    </row>
    <row r="1080" spans="2:18">
      <c r="B1080" s="143"/>
      <c r="C1080" s="32">
        <f t="shared" si="57"/>
        <v>10001.328969227507</v>
      </c>
      <c r="D1080" s="32">
        <f t="shared" si="56"/>
        <v>2.4503856533205685E-3</v>
      </c>
      <c r="R1080" s="40"/>
    </row>
    <row r="1081" spans="2:18">
      <c r="B1081" s="143"/>
      <c r="C1081" s="32">
        <f t="shared" si="57"/>
        <v>10001.33202432918</v>
      </c>
      <c r="D1081" s="32">
        <f t="shared" si="56"/>
        <v>2.3830315120391366E-3</v>
      </c>
      <c r="R1081" s="40"/>
    </row>
    <row r="1082" spans="2:18">
      <c r="B1082" s="143"/>
      <c r="C1082" s="32">
        <f t="shared" si="57"/>
        <v>10001.335079430854</v>
      </c>
      <c r="D1082" s="32">
        <f t="shared" si="56"/>
        <v>2.3173804276884896E-3</v>
      </c>
      <c r="R1082" s="40"/>
    </row>
    <row r="1083" spans="2:18">
      <c r="B1083" s="143"/>
      <c r="C1083" s="32">
        <f t="shared" si="57"/>
        <v>10001.338134532527</v>
      </c>
      <c r="D1083" s="32">
        <f t="shared" si="56"/>
        <v>2.2533937693950054E-3</v>
      </c>
      <c r="R1083" s="40"/>
    </row>
    <row r="1084" spans="2:18">
      <c r="B1084" s="143"/>
      <c r="C1084" s="32">
        <f t="shared" si="57"/>
        <v>10001.3411896342</v>
      </c>
      <c r="D1084" s="32">
        <f t="shared" si="56"/>
        <v>2.1910336565970651E-3</v>
      </c>
      <c r="R1084" s="40"/>
    </row>
    <row r="1085" spans="2:18">
      <c r="B1085" s="143"/>
      <c r="C1085" s="32">
        <f t="shared" si="57"/>
        <v>10001.344244735874</v>
      </c>
      <c r="D1085" s="32">
        <f t="shared" si="56"/>
        <v>2.1302629478906232E-3</v>
      </c>
      <c r="R1085" s="40"/>
    </row>
    <row r="1086" spans="2:18">
      <c r="B1086" s="143"/>
      <c r="C1086" s="32">
        <f t="shared" si="57"/>
        <v>10001.347299837547</v>
      </c>
      <c r="D1086" s="32">
        <f t="shared" si="56"/>
        <v>2.0710452299498566E-3</v>
      </c>
      <c r="R1086" s="40"/>
    </row>
    <row r="1087" spans="2:18">
      <c r="B1087" s="143"/>
      <c r="C1087" s="32">
        <f t="shared" si="57"/>
        <v>10001.350354939221</v>
      </c>
      <c r="D1087" s="32">
        <f t="shared" si="56"/>
        <v>2.0133448065250458E-3</v>
      </c>
      <c r="R1087" s="40"/>
    </row>
    <row r="1088" spans="2:18">
      <c r="B1088" s="143"/>
      <c r="C1088" s="32">
        <f t="shared" si="57"/>
        <v>10001.353410040894</v>
      </c>
      <c r="D1088" s="32">
        <f t="shared" si="56"/>
        <v>1.9571266875196783E-3</v>
      </c>
      <c r="R1088" s="40"/>
    </row>
    <row r="1089" spans="2:18">
      <c r="B1089" s="143"/>
      <c r="C1089" s="32">
        <f t="shared" si="57"/>
        <v>10001.356465142568</v>
      </c>
      <c r="D1089" s="32">
        <f t="shared" si="56"/>
        <v>1.9023565781487427E-3</v>
      </c>
      <c r="R1089" s="40"/>
    </row>
    <row r="1090" spans="2:18">
      <c r="B1090" s="143"/>
      <c r="C1090" s="32">
        <f t="shared" si="57"/>
        <v>10001.359520244241</v>
      </c>
      <c r="D1090" s="32">
        <f t="shared" si="56"/>
        <v>1.8490008681800213E-3</v>
      </c>
      <c r="R1090" s="40"/>
    </row>
    <row r="1091" spans="2:18">
      <c r="B1091" s="143"/>
      <c r="C1091" s="32">
        <f t="shared" si="57"/>
        <v>10001.362575345915</v>
      </c>
      <c r="D1091" s="32">
        <f t="shared" si="56"/>
        <v>1.797026621260167E-3</v>
      </c>
      <c r="R1091" s="40"/>
    </row>
    <row r="1092" spans="2:18">
      <c r="B1092" s="143"/>
      <c r="C1092" s="32">
        <f t="shared" si="57"/>
        <v>10001.365630447588</v>
      </c>
      <c r="D1092" s="32">
        <f t="shared" si="56"/>
        <v>1.7464015643272122E-3</v>
      </c>
      <c r="R1092" s="40"/>
    </row>
    <row r="1093" spans="2:18">
      <c r="B1093" s="143"/>
      <c r="C1093" s="32">
        <f t="shared" si="57"/>
        <v>10001.368685549261</v>
      </c>
      <c r="D1093" s="32">
        <f t="shared" si="56"/>
        <v>1.6970940771111108E-3</v>
      </c>
      <c r="R1093" s="40"/>
    </row>
    <row r="1094" spans="2:18">
      <c r="B1094" s="143"/>
      <c r="C1094" s="32">
        <f t="shared" si="57"/>
        <v>10001.371740650935</v>
      </c>
      <c r="D1094" s="32">
        <f t="shared" si="56"/>
        <v>1.6490731817237899E-3</v>
      </c>
      <c r="R1094" s="40"/>
    </row>
    <row r="1095" spans="2:18">
      <c r="B1095" s="143"/>
      <c r="C1095" s="32">
        <f t="shared" si="57"/>
        <v>10001.374795752608</v>
      </c>
      <c r="D1095" s="32">
        <f t="shared" si="56"/>
        <v>1.6023085323401492E-3</v>
      </c>
      <c r="R1095" s="40"/>
    </row>
    <row r="1096" spans="2:18">
      <c r="B1096" s="143"/>
      <c r="C1096" s="32">
        <f t="shared" si="57"/>
        <v>10001.377850854282</v>
      </c>
      <c r="D1096" s="32">
        <f t="shared" si="56"/>
        <v>1.5567704049713571E-3</v>
      </c>
      <c r="R1096" s="40"/>
    </row>
    <row r="1097" spans="2:18">
      <c r="B1097" s="143"/>
      <c r="C1097" s="32">
        <f t="shared" si="57"/>
        <v>10001.380905955955</v>
      </c>
      <c r="D1097" s="32">
        <f t="shared" si="56"/>
        <v>1.5124296873316597E-3</v>
      </c>
      <c r="R1097" s="40"/>
    </row>
    <row r="1098" spans="2:18">
      <c r="B1098" s="143"/>
      <c r="C1098" s="32">
        <f t="shared" si="57"/>
        <v>10001.383961057629</v>
      </c>
      <c r="D1098" s="32">
        <f t="shared" si="56"/>
        <v>1.4692578687999361E-3</v>
      </c>
      <c r="R1098" s="40"/>
    </row>
    <row r="1099" spans="2:18">
      <c r="B1099" s="143"/>
      <c r="C1099" s="32">
        <f t="shared" si="57"/>
        <v>10001.387016159302</v>
      </c>
      <c r="D1099" s="32">
        <f t="shared" si="56"/>
        <v>1.4272270304770704E-3</v>
      </c>
      <c r="R1099" s="40"/>
    </row>
    <row r="1100" spans="2:18">
      <c r="B1100" s="143"/>
      <c r="C1100" s="32">
        <f t="shared" si="57"/>
        <v>10001.390071260976</v>
      </c>
      <c r="D1100" s="32">
        <f t="shared" si="56"/>
        <v>1.3863098353402027E-3</v>
      </c>
      <c r="R1100" s="40"/>
    </row>
    <row r="1101" spans="2:18">
      <c r="B1101" s="143"/>
      <c r="C1101" s="32">
        <f t="shared" si="57"/>
        <v>10001.393126362649</v>
      </c>
      <c r="D1101" s="32">
        <f t="shared" si="56"/>
        <v>1.3464795184947886E-3</v>
      </c>
      <c r="R1101" s="40"/>
    </row>
    <row r="1102" spans="2:18">
      <c r="B1102" s="143"/>
      <c r="C1102" s="32">
        <f t="shared" si="57"/>
        <v>10001.396181464323</v>
      </c>
      <c r="D1102" s="32">
        <f t="shared" si="56"/>
        <v>1.3077098775253954E-3</v>
      </c>
      <c r="R1102" s="40"/>
    </row>
    <row r="1103" spans="2:18">
      <c r="B1103" s="143"/>
      <c r="C1103" s="32">
        <f t="shared" si="57"/>
        <v>10001.399236565996</v>
      </c>
      <c r="D1103" s="32">
        <f t="shared" si="56"/>
        <v>1.2699752629460183E-3</v>
      </c>
      <c r="R1103" s="40"/>
    </row>
    <row r="1104" spans="2:18">
      <c r="B1104" s="143"/>
      <c r="C1104" s="32">
        <f t="shared" si="57"/>
        <v>10001.402291667669</v>
      </c>
      <c r="D1104" s="32">
        <f t="shared" si="56"/>
        <v>1.2332505687507019E-3</v>
      </c>
      <c r="R1104" s="40"/>
    </row>
    <row r="1105" spans="2:18">
      <c r="B1105" s="143"/>
      <c r="C1105" s="32">
        <f t="shared" si="57"/>
        <v>10001.405346769343</v>
      </c>
      <c r="D1105" s="32">
        <f t="shared" ref="D1105:D1144" si="58">EXP(-((C1105-$D$24)^2)/(2*$D$26^2))/(SQRT(2*PI())*$D$26)</f>
        <v>1.1975112230651372E-3</v>
      </c>
      <c r="R1105" s="40"/>
    </row>
    <row r="1106" spans="2:18">
      <c r="B1106" s="143"/>
      <c r="C1106" s="32">
        <f t="shared" ref="C1106:C1144" si="59">C1105+$D$141</f>
        <v>10001.408401871016</v>
      </c>
      <c r="D1106" s="32">
        <f t="shared" si="58"/>
        <v>1.1627331788998674E-3</v>
      </c>
      <c r="R1106" s="40"/>
    </row>
    <row r="1107" spans="2:18">
      <c r="B1107" s="143"/>
      <c r="C1107" s="32">
        <f t="shared" si="59"/>
        <v>10001.41145697269</v>
      </c>
      <c r="D1107" s="32">
        <f t="shared" si="58"/>
        <v>1.1288929050056516E-3</v>
      </c>
      <c r="R1107" s="40"/>
    </row>
    <row r="1108" spans="2:18">
      <c r="B1108" s="143"/>
      <c r="C1108" s="32">
        <f t="shared" si="59"/>
        <v>10001.414512074363</v>
      </c>
      <c r="D1108" s="32">
        <f t="shared" si="58"/>
        <v>1.0959673768314985E-3</v>
      </c>
      <c r="R1108" s="40"/>
    </row>
    <row r="1109" spans="2:18">
      <c r="B1109" s="143"/>
      <c r="C1109" s="32">
        <f t="shared" si="59"/>
        <v>10001.417567176037</v>
      </c>
      <c r="D1109" s="32">
        <f t="shared" si="58"/>
        <v>1.0639340675858079E-3</v>
      </c>
      <c r="R1109" s="40"/>
    </row>
    <row r="1110" spans="2:18">
      <c r="B1110" s="143"/>
      <c r="C1110" s="32">
        <f t="shared" si="59"/>
        <v>10001.42062227771</v>
      </c>
      <c r="D1110" s="32">
        <f t="shared" si="58"/>
        <v>1.0327709394009955E-3</v>
      </c>
      <c r="R1110" s="40"/>
    </row>
    <row r="1111" spans="2:18">
      <c r="B1111" s="143"/>
      <c r="C1111" s="32">
        <f t="shared" si="59"/>
        <v>10001.423677379384</v>
      </c>
      <c r="D1111" s="32">
        <f t="shared" si="58"/>
        <v>1.0024564346019207E-3</v>
      </c>
      <c r="R1111" s="40"/>
    </row>
    <row r="1112" spans="2:18">
      <c r="B1112" s="143"/>
      <c r="C1112" s="32">
        <f t="shared" si="59"/>
        <v>10001.426732481057</v>
      </c>
      <c r="D1112" s="32">
        <f t="shared" si="58"/>
        <v>9.7296946707840629E-4</v>
      </c>
      <c r="R1112" s="40"/>
    </row>
    <row r="1113" spans="2:18">
      <c r="B1113" s="143"/>
      <c r="C1113" s="32">
        <f t="shared" si="59"/>
        <v>10001.429787582731</v>
      </c>
      <c r="D1113" s="32">
        <f t="shared" si="58"/>
        <v>9.4428941376205116E-4</v>
      </c>
      <c r="R1113" s="40"/>
    </row>
    <row r="1114" spans="2:18">
      <c r="B1114" s="143"/>
      <c r="C1114" s="32">
        <f t="shared" si="59"/>
        <v>10001.432842684404</v>
      </c>
      <c r="D1114" s="32">
        <f t="shared" si="58"/>
        <v>9.1639610620749688E-4</v>
      </c>
      <c r="R1114" s="40"/>
    </row>
    <row r="1115" spans="2:18">
      <c r="B1115" s="143"/>
      <c r="C1115" s="32">
        <f t="shared" si="59"/>
        <v>10001.435897786077</v>
      </c>
      <c r="D1115" s="32">
        <f t="shared" si="58"/>
        <v>8.8926982227826613E-4</v>
      </c>
      <c r="R1115" s="40"/>
    </row>
    <row r="1116" spans="2:18">
      <c r="B1116" s="143"/>
      <c r="C1116" s="32">
        <f t="shared" si="59"/>
        <v>10001.438952887751</v>
      </c>
      <c r="D1116" s="32">
        <f t="shared" si="58"/>
        <v>8.6289127793723927E-4</v>
      </c>
      <c r="R1116" s="40"/>
    </row>
    <row r="1117" spans="2:18">
      <c r="B1117" s="143"/>
      <c r="C1117" s="32">
        <f t="shared" si="59"/>
        <v>10001.442007989424</v>
      </c>
      <c r="D1117" s="32">
        <f t="shared" si="58"/>
        <v>8.3724161914177861E-4</v>
      </c>
      <c r="R1117" s="40"/>
    </row>
    <row r="1118" spans="2:18">
      <c r="B1118" s="143"/>
      <c r="C1118" s="32">
        <f t="shared" si="59"/>
        <v>10001.445063091098</v>
      </c>
      <c r="D1118" s="32">
        <f t="shared" si="58"/>
        <v>8.1230241384346643E-4</v>
      </c>
      <c r="R1118" s="40"/>
    </row>
    <row r="1119" spans="2:18">
      <c r="B1119" s="143"/>
      <c r="C1119" s="32">
        <f t="shared" si="59"/>
        <v>10001.448118192771</v>
      </c>
      <c r="D1119" s="32">
        <f t="shared" si="58"/>
        <v>7.8805564409237998E-4</v>
      </c>
      <c r="R1119" s="40"/>
    </row>
    <row r="1120" spans="2:18">
      <c r="B1120" s="143"/>
      <c r="C1120" s="32">
        <f t="shared" si="59"/>
        <v>10001.451173294445</v>
      </c>
      <c r="D1120" s="32">
        <f t="shared" si="58"/>
        <v>7.6448369824579684E-4</v>
      </c>
      <c r="R1120" s="40"/>
    </row>
    <row r="1121" spans="2:18">
      <c r="B1121" s="143"/>
      <c r="C1121" s="32">
        <f t="shared" si="59"/>
        <v>10001.454228396118</v>
      </c>
      <c r="D1121" s="32">
        <f t="shared" si="58"/>
        <v>7.4156936328114429E-4</v>
      </c>
      <c r="R1121" s="40"/>
    </row>
    <row r="1122" spans="2:18">
      <c r="B1122" s="143"/>
      <c r="C1122" s="32">
        <f t="shared" si="59"/>
        <v>10001.457283497792</v>
      </c>
      <c r="D1122" s="32">
        <f t="shared" si="58"/>
        <v>7.1929581721300235E-4</v>
      </c>
      <c r="R1122" s="40"/>
    </row>
    <row r="1123" spans="2:18">
      <c r="B1123" s="143"/>
      <c r="C1123" s="32">
        <f t="shared" si="59"/>
        <v>10001.460338599465</v>
      </c>
      <c r="D1123" s="32">
        <f t="shared" si="58"/>
        <v>6.9764662161391779E-4</v>
      </c>
      <c r="R1123" s="40"/>
    </row>
    <row r="1124" spans="2:18">
      <c r="B1124" s="143"/>
      <c r="C1124" s="32">
        <f t="shared" si="59"/>
        <v>10001.463393701139</v>
      </c>
      <c r="D1124" s="32">
        <f t="shared" si="58"/>
        <v>6.7660571423873819E-4</v>
      </c>
      <c r="R1124" s="40"/>
    </row>
    <row r="1125" spans="2:18">
      <c r="B1125" s="143"/>
      <c r="C1125" s="32">
        <f t="shared" si="59"/>
        <v>10001.466448802812</v>
      </c>
      <c r="D1125" s="32">
        <f t="shared" si="58"/>
        <v>6.5615740175214922E-4</v>
      </c>
      <c r="R1125" s="40"/>
    </row>
    <row r="1126" spans="2:18">
      <c r="B1126" s="143"/>
      <c r="C1126" s="32">
        <f t="shared" si="59"/>
        <v>10001.469503904485</v>
      </c>
      <c r="D1126" s="32">
        <f t="shared" si="58"/>
        <v>6.3628635255905867E-4</v>
      </c>
      <c r="R1126" s="40"/>
    </row>
    <row r="1127" spans="2:18">
      <c r="B1127" s="143"/>
      <c r="C1127" s="32">
        <f t="shared" si="59"/>
        <v>10001.472559006159</v>
      </c>
      <c r="D1127" s="32">
        <f t="shared" si="58"/>
        <v>6.1697758973744367E-4</v>
      </c>
      <c r="R1127" s="40"/>
    </row>
    <row r="1128" spans="2:18">
      <c r="B1128" s="143"/>
      <c r="C1128" s="32">
        <f t="shared" si="59"/>
        <v>10001.475614107832</v>
      </c>
      <c r="D1128" s="32">
        <f t="shared" si="58"/>
        <v>5.9821648407322806E-4</v>
      </c>
      <c r="R1128" s="40"/>
    </row>
    <row r="1129" spans="2:18">
      <c r="B1129" s="143"/>
      <c r="C1129" s="32">
        <f t="shared" si="59"/>
        <v>10001.478669209506</v>
      </c>
      <c r="D1129" s="32">
        <f t="shared" si="58"/>
        <v>5.7998874719673247E-4</v>
      </c>
      <c r="R1129" s="40"/>
    </row>
    <row r="1130" spans="2:18">
      <c r="B1130" s="143"/>
      <c r="C1130" s="32">
        <f t="shared" si="59"/>
        <v>10001.481724311179</v>
      </c>
      <c r="D1130" s="32">
        <f t="shared" si="58"/>
        <v>5.622804248202202E-4</v>
      </c>
      <c r="R1130" s="40"/>
    </row>
    <row r="1131" spans="2:18">
      <c r="B1131" s="143"/>
      <c r="C1131" s="32">
        <f t="shared" si="59"/>
        <v>10001.484779412853</v>
      </c>
      <c r="D1131" s="32">
        <f t="shared" si="58"/>
        <v>5.4507789007601662E-4</v>
      </c>
      <c r="R1131" s="40"/>
    </row>
    <row r="1132" spans="2:18">
      <c r="B1132" s="143"/>
      <c r="C1132" s="32">
        <f t="shared" si="59"/>
        <v>10001.487834514526</v>
      </c>
      <c r="D1132" s="32">
        <f t="shared" si="58"/>
        <v>5.2836783695464997E-4</v>
      </c>
      <c r="R1132" s="40"/>
    </row>
    <row r="1133" spans="2:18">
      <c r="B1133" s="143"/>
      <c r="C1133" s="32">
        <f t="shared" si="59"/>
        <v>10001.4908896162</v>
      </c>
      <c r="D1133" s="32">
        <f t="shared" si="58"/>
        <v>5.1213727384245139E-4</v>
      </c>
      <c r="R1133" s="40"/>
    </row>
    <row r="1134" spans="2:18">
      <c r="B1134" s="143"/>
      <c r="C1134" s="32">
        <f t="shared" si="59"/>
        <v>10001.493944717873</v>
      </c>
      <c r="D1134" s="32">
        <f t="shared" si="58"/>
        <v>4.9637351715801285E-4</v>
      </c>
      <c r="R1134" s="40"/>
    </row>
    <row r="1135" spans="2:18">
      <c r="B1135" s="143"/>
      <c r="C1135" s="32">
        <f t="shared" si="59"/>
        <v>10001.496999819547</v>
      </c>
      <c r="D1135" s="32">
        <f t="shared" si="58"/>
        <v>4.8106418508686534E-4</v>
      </c>
      <c r="R1135" s="40"/>
    </row>
    <row r="1136" spans="2:18">
      <c r="B1136" s="143"/>
      <c r="C1136" s="32">
        <f t="shared" si="59"/>
        <v>10001.50005492122</v>
      </c>
      <c r="D1136" s="32">
        <f t="shared" si="58"/>
        <v>4.6619719141375199E-4</v>
      </c>
      <c r="R1136" s="40"/>
    </row>
    <row r="1137" spans="2:18">
      <c r="B1137" s="143"/>
      <c r="C1137" s="32">
        <f t="shared" si="59"/>
        <v>10001.503110022893</v>
      </c>
      <c r="D1137" s="32">
        <f t="shared" si="58"/>
        <v>4.5176073945179824E-4</v>
      </c>
      <c r="R1137" s="40"/>
    </row>
    <row r="1138" spans="2:18">
      <c r="B1138" s="143"/>
      <c r="C1138" s="32">
        <f t="shared" si="59"/>
        <v>10001.506165124567</v>
      </c>
      <c r="D1138" s="32">
        <f t="shared" si="58"/>
        <v>4.3774331606790691E-4</v>
      </c>
      <c r="R1138" s="40"/>
    </row>
    <row r="1139" spans="2:18">
      <c r="B1139" s="143"/>
      <c r="C1139" s="32">
        <f t="shared" si="59"/>
        <v>10001.50922022624</v>
      </c>
      <c r="D1139" s="32">
        <f t="shared" si="58"/>
        <v>4.2413368580364959E-4</v>
      </c>
      <c r="R1139" s="40"/>
    </row>
    <row r="1140" spans="2:18">
      <c r="B1140" s="143"/>
      <c r="C1140" s="32">
        <f t="shared" si="59"/>
        <v>10001.512275327914</v>
      </c>
      <c r="D1140" s="32">
        <f t="shared" si="58"/>
        <v>4.1092088509092682E-4</v>
      </c>
      <c r="R1140" s="40"/>
    </row>
    <row r="1141" spans="2:18">
      <c r="B1141" s="143"/>
      <c r="C1141" s="32">
        <f t="shared" si="59"/>
        <v>10001.515330429587</v>
      </c>
      <c r="D1141" s="32">
        <f t="shared" si="58"/>
        <v>3.9809421656163629E-4</v>
      </c>
      <c r="R1141" s="40"/>
    </row>
    <row r="1142" spans="2:18">
      <c r="B1142" s="143"/>
      <c r="C1142" s="32">
        <f t="shared" si="59"/>
        <v>10001.518385531261</v>
      </c>
      <c r="D1142" s="32">
        <f t="shared" si="58"/>
        <v>3.8564324345058599E-4</v>
      </c>
      <c r="R1142" s="40"/>
    </row>
    <row r="1143" spans="2:18">
      <c r="B1143" s="143"/>
      <c r="C1143" s="32">
        <f t="shared" si="59"/>
        <v>10001.521440632934</v>
      </c>
      <c r="D1143" s="32">
        <f t="shared" si="58"/>
        <v>3.7355778409085263E-4</v>
      </c>
      <c r="R1143" s="40"/>
    </row>
    <row r="1144" spans="2:18" ht="13.5" thickBot="1">
      <c r="B1144" s="183"/>
      <c r="C1144" s="65">
        <f t="shared" si="59"/>
        <v>10001.524495734608</v>
      </c>
      <c r="D1144" s="65">
        <f t="shared" si="58"/>
        <v>3.6182790650079137E-4</v>
      </c>
      <c r="E1144" s="72"/>
      <c r="F1144" s="72"/>
      <c r="G1144" s="72"/>
      <c r="H1144" s="72"/>
      <c r="I1144" s="72"/>
      <c r="J1144" s="72"/>
      <c r="K1144" s="72"/>
      <c r="L1144" s="72"/>
      <c r="M1144" s="72"/>
      <c r="N1144" s="72"/>
      <c r="O1144" s="72"/>
      <c r="P1144" s="72"/>
      <c r="Q1144" s="72"/>
      <c r="R1144" s="73"/>
    </row>
  </sheetData>
  <sheetProtection algorithmName="SHA-512" hashValue="wDBvav00tm8vxlpGKXyebmKI/Y1sn7PaOeeD71fSIBbYz74MMOaVqhlgdz49Drg8HjtLTAP9LTVkSgks/uR+SA==" saltValue="ono4SbukxlJuAnRNHjzz4Q==" spinCount="100000" sheet="1" objects="1" scenarios="1"/>
  <mergeCells count="36">
    <mergeCell ref="P17:Q19"/>
    <mergeCell ref="B1:R2"/>
    <mergeCell ref="AD1:AY1"/>
    <mergeCell ref="C3:D3"/>
    <mergeCell ref="E6:F6"/>
    <mergeCell ref="AD6:AY6"/>
    <mergeCell ref="E7:F7"/>
    <mergeCell ref="AM7:AN7"/>
    <mergeCell ref="AM8:AN8"/>
    <mergeCell ref="H12:O12"/>
    <mergeCell ref="H13:O13"/>
    <mergeCell ref="H14:O14"/>
    <mergeCell ref="AD14:AP14"/>
    <mergeCell ref="B21:B22"/>
    <mergeCell ref="C35:D35"/>
    <mergeCell ref="C36:D36"/>
    <mergeCell ref="C47:Q47"/>
    <mergeCell ref="G48:H48"/>
    <mergeCell ref="L48:M48"/>
    <mergeCell ref="F148:L149"/>
    <mergeCell ref="C50:Q50"/>
    <mergeCell ref="B106:R108"/>
    <mergeCell ref="B115:B119"/>
    <mergeCell ref="B120:B128"/>
    <mergeCell ref="B131:R132"/>
    <mergeCell ref="B135:C135"/>
    <mergeCell ref="B136:C136"/>
    <mergeCell ref="B138:C138"/>
    <mergeCell ref="B139:C139"/>
    <mergeCell ref="F140:I140"/>
    <mergeCell ref="C143:D143"/>
    <mergeCell ref="F150:F151"/>
    <mergeCell ref="G150:G151"/>
    <mergeCell ref="H150:H151"/>
    <mergeCell ref="G168:G169"/>
    <mergeCell ref="H168:H169"/>
  </mergeCells>
  <conditionalFormatting sqref="Q52:Q67">
    <cfRule type="cellIs" dxfId="8" priority="6" operator="lessThan">
      <formula>0.02</formula>
    </cfRule>
    <cfRule type="cellIs" dxfId="7" priority="7" operator="lessThan">
      <formula>0.02</formula>
    </cfRule>
    <cfRule type="cellIs" dxfId="6" priority="8" operator="greaterThan">
      <formula>0.02</formula>
    </cfRule>
    <cfRule type="cellIs" dxfId="5" priority="9" operator="greaterThan">
      <formula>"&gt;2%"</formula>
    </cfRule>
  </conditionalFormatting>
  <conditionalFormatting sqref="M17:N18">
    <cfRule type="cellIs" dxfId="4" priority="5" operator="greaterThan">
      <formula>0.02</formula>
    </cfRule>
  </conditionalFormatting>
  <conditionalFormatting sqref="C33">
    <cfRule type="cellIs" dxfId="3" priority="4" operator="lessThan">
      <formula>1.33</formula>
    </cfRule>
  </conditionalFormatting>
  <conditionalFormatting sqref="D126">
    <cfRule type="cellIs" dxfId="2" priority="3" operator="equal">
      <formula>"FAIL"</formula>
    </cfRule>
  </conditionalFormatting>
  <conditionalFormatting sqref="D127">
    <cfRule type="cellIs" dxfId="1" priority="2" operator="equal">
      <formula>"FAIL"</formula>
    </cfRule>
  </conditionalFormatting>
  <conditionalFormatting sqref="D33">
    <cfRule type="expression" dxfId="0" priority="1">
      <formula>$D$28&gt;$D$12</formula>
    </cfRule>
  </conditionalFormatting>
  <dataValidations count="3">
    <dataValidation type="list" allowBlank="1" showInputMessage="1" showErrorMessage="1" sqref="E7 R19 E48 I48 O48" xr:uid="{D7FDF0E1-9101-4A7B-842F-BC61A15BD12D}">
      <formula1>$AR$17:$AR$18</formula1>
    </dataValidation>
    <dataValidation type="list" allowBlank="1" showInputMessage="1" showErrorMessage="1" sqref="D13:D14" xr:uid="{71E38680-5ED5-4EF4-B34E-2BDE19F971C6}">
      <formula1>$AE$17:$AE$33</formula1>
    </dataValidation>
    <dataValidation type="list" allowBlank="1" showInputMessage="1" showErrorMessage="1" sqref="D6" xr:uid="{64D1B8D4-73C1-4238-A9E9-4C7E3C758431}">
      <formula1>$AH$17:$AH$33</formula1>
    </dataValidation>
  </dataValidations>
  <pageMargins left="0.75" right="0.75" top="1" bottom="1" header="0.5" footer="0.5"/>
  <pageSetup scale="50" fitToHeight="0" orientation="portrait" r:id="rId1"/>
  <drawing r:id="rId2"/>
  <legacyDrawing r:id="rId3"/>
  <oleObjects>
    <mc:AlternateContent xmlns:mc="http://schemas.openxmlformats.org/markup-compatibility/2006">
      <mc:Choice Requires="x14">
        <oleObject progId="Equation.3" shapeId="1025" r:id="rId4">
          <objectPr defaultSize="0" autoPict="0" r:id="rId5">
            <anchor moveWithCells="1">
              <from>
                <xdr:col>14</xdr:col>
                <xdr:colOff>19050</xdr:colOff>
                <xdr:row>134</xdr:row>
                <xdr:rowOff>38100</xdr:rowOff>
              </from>
              <to>
                <xdr:col>15</xdr:col>
                <xdr:colOff>800100</xdr:colOff>
                <xdr:row>138</xdr:row>
                <xdr:rowOff>28575</xdr:rowOff>
              </to>
            </anchor>
          </objectPr>
        </oleObject>
      </mc:Choice>
      <mc:Fallback>
        <oleObject progId="Equation.3" shapeId="102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B2C07CACFD6C4BAC6E85CF35BE7FB0" ma:contentTypeVersion="15" ma:contentTypeDescription="Create a new document." ma:contentTypeScope="" ma:versionID="b415a8a7caeeb51d241b431f17573218">
  <xsd:schema xmlns:xsd="http://www.w3.org/2001/XMLSchema" xmlns:xs="http://www.w3.org/2001/XMLSchema" xmlns:p="http://schemas.microsoft.com/office/2006/metadata/properties" xmlns:ns2="431d60b5-bc3f-4264-9286-e22c2945c1ae" xmlns:ns3="6de2c958-59a2-4e5f-8237-3461fd469209" targetNamespace="http://schemas.microsoft.com/office/2006/metadata/properties" ma:root="true" ma:fieldsID="784240dee0d211529f95fa2e8fad1a04" ns2:_="" ns3:_="">
    <xsd:import namespace="431d60b5-bc3f-4264-9286-e22c2945c1ae"/>
    <xsd:import namespace="6de2c958-59a2-4e5f-8237-3461fd46920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DateandTime" minOccurs="0"/>
                <xsd:element ref="ns2:Image"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d60b5-bc3f-4264-9286-e22c2945c1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DateandTime" ma:index="17" nillable="true" ma:displayName="Date and Time" ma:format="DateTime" ma:internalName="DateandTime">
      <xsd:simpleType>
        <xsd:restriction base="dms:DateTime"/>
      </xsd:simpleType>
    </xsd:element>
    <xsd:element name="Image" ma:index="18" nillable="true" ma:displayName="Image" ma:format="Thumbnail" ma:internalName="Imag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de2c958-59a2-4e5f-8237-3461fd46920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 xmlns="431d60b5-bc3f-4264-9286-e22c2945c1ae" xsi:nil="true"/>
    <DateandTime xmlns="431d60b5-bc3f-4264-9286-e22c2945c1ae" xsi:nil="true"/>
  </documentManagement>
</p:properties>
</file>

<file path=customXml/itemProps1.xml><?xml version="1.0" encoding="utf-8"?>
<ds:datastoreItem xmlns:ds="http://schemas.openxmlformats.org/officeDocument/2006/customXml" ds:itemID="{1AA376D8-32A1-470A-B615-5C1ABE4E8004}"/>
</file>

<file path=customXml/itemProps2.xml><?xml version="1.0" encoding="utf-8"?>
<ds:datastoreItem xmlns:ds="http://schemas.openxmlformats.org/officeDocument/2006/customXml" ds:itemID="{F3C01888-DFFB-4A0D-A299-6A31F710C7EF}"/>
</file>

<file path=customXml/itemProps3.xml><?xml version="1.0" encoding="utf-8"?>
<ds:datastoreItem xmlns:ds="http://schemas.openxmlformats.org/officeDocument/2006/customXml" ds:itemID="{AEE6F5FC-A78E-4442-9883-50CCB61F98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Risk PFA</vt:lpstr>
      <vt:lpstr>'Risk PFA'!Print_Area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zumbrun</dc:creator>
  <cp:lastModifiedBy>Henry Zumbrun</cp:lastModifiedBy>
  <dcterms:created xsi:type="dcterms:W3CDTF">2022-05-02T17:31:02Z</dcterms:created>
  <dcterms:modified xsi:type="dcterms:W3CDTF">2022-05-02T17:33:36Z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0x01010054B2C07CACFD6C4BAC6E85CF35BE7FB0</vt:lpwstr>
  </property>
</Properties>
</file>