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y\Desktop\"/>
    </mc:Choice>
  </mc:AlternateContent>
  <xr:revisionPtr revIDLastSave="0" documentId="13_ncr:1_{DB4CB2E2-3D5A-4C50-8EE1-ACA50725CBF9}" xr6:coauthVersionLast="47" xr6:coauthVersionMax="47" xr10:uidLastSave="{00000000-0000-0000-0000-000000000000}"/>
  <bookViews>
    <workbookView xWindow="420" yWindow="1365" windowWidth="28005" windowHeight="13590" xr2:uid="{9F6E6E8D-2AD2-40EC-9AB3-3BC6918CFD1A}"/>
  </bookViews>
  <sheets>
    <sheet name="Load Cell Selection" sheetId="2" r:id="rId1"/>
  </sheets>
  <externalReferences>
    <externalReference r:id="rId2"/>
    <externalReference r:id="rId3"/>
    <externalReference r:id="rId4"/>
    <externalReference r:id="rId5"/>
  </externalReferences>
  <definedNames>
    <definedName name="Coverage">[1]Blank_Uncertainty_Master!$N$1:$N$5</definedName>
    <definedName name="Distribution" localSheetId="0">#REF!</definedName>
    <definedName name="Distribution">#REF!</definedName>
    <definedName name="Divisor">'[2]R &amp; R Between Techs'!$K$1:$L$12</definedName>
    <definedName name="Divisor_ANOVA">[3]Uncertainty_ANOVA!$BA$1:$BB$12</definedName>
    <definedName name="FORCE">IF('[4]Data Entry'!$N$11="TENSION",OFFSET('[4]Data Entry'!$AO$72,0,0,COUNT('[4]Data Entry'!$AO$72:$AO$85)),OFFSET('[4]Data Entry'!$AO$22,0,0,COUNT('[4]Data Entry'!$AO$22:$AO$35)))</definedName>
    <definedName name="FORCET">OFFSET('[4]Data Entry'!$AO$72,0,0,COUNT('[4]Data Entry'!$AO$72:$AO$85))</definedName>
    <definedName name="_xlnm.Print_Area" localSheetId="0">'Load Cell Selection'!$B$2:$N$46</definedName>
    <definedName name="RUN_1">IF('[4]Data Entry'!$N$11="TENSION",OFFSET('[4]Data Entry'!$AP$72,0,0,COUNT('[4]Data Entry'!$AP$72:$AP$85)),OFFSET('[4]Data Entry'!$AP$22,0,0,COUNT('[4]Data Entry'!$AP$22:$AP$35)))</definedName>
    <definedName name="RUN_1T">IF('[4]Data Entry'!$N$11="COMPRESSION &amp; TENSION",OFFSET('[4]Data Entry'!$AP$72,0,0,COUNT('[4]Data Entry'!$AP$72:$AP$85)),OFFSET('[4]Data Entry'!$AT$72,0,0,COUNT('[4]Data Entry'!$AT$72:$AT$85)))</definedName>
    <definedName name="RUN_2">IF('[4]Data Entry'!$N$11="TENSION",OFFSET('[4]Data Entry'!$AQ$72,0,0,COUNT('[4]Data Entry'!$AQ$72:$AQ$85)),OFFSET('[4]Data Entry'!$AQ$22,0,0,COUNT('[4]Data Entry'!$AQ$22:$AQ$35)))</definedName>
    <definedName name="RUN_2T">IF('[4]Data Entry'!$N$11="COMPRESSION &amp; TENSION",OFFSET('[4]Data Entry'!$AQ$72,0,0,COUNT('[4]Data Entry'!$AQ$72:$AQ$85)),OFFSET('[4]Data Entry'!$AT$72,0,0,COUNT('[4]Data Entry'!$AT$72:$AT$85)))</definedName>
    <definedName name="RUN_3">IF('[4]Data Entry'!$N$11="TENSION",OFFSET('[4]Data Entry'!$AR$72,0,0,COUNT('[4]Data Entry'!$AR$72:$AR$85)),OFFSET('[4]Data Entry'!$AR$22,0,0,COUNT('[4]Data Entry'!$AR$22:$AR$35)))</definedName>
    <definedName name="RUN_3T">IF('[4]Data Entry'!$N$11="COMPRESSION &amp; TENSION",OFFSET('[4]Data Entry'!$AR$72,0,0,COUNT('[4]Data Entry'!$AR$72:$AR$85)),OFFSET('[4]Data Entry'!$AT$72,0,0,COUNT('[4]Data Entry'!$AT$72:$AT$85)))</definedName>
    <definedName name="RUN_4">IF('[4]Data Entry'!$N$11="TENSION",OFFSET('[4]Data Entry'!$AS$72,0,0,COUNT('[4]Data Entry'!$AS$72:$AS$85)),OFFSET('[4]Data Entry'!$AS$22,0,0,COUNT('[4]Data Entry'!$AS$22:$AS$35)))</definedName>
    <definedName name="RUN_4T">IF('[4]Data Entry'!$N$11="COMPRESSION &amp; TENSION",OFFSET('[4]Data Entry'!$AS$72,0,0,COUNT('[4]Data Entry'!$AS$72:$AS$85)),OFFSET('[4]Data Entry'!$AT$72,0,0,COUNT('[4]Data Entry'!$AT$72:$AT$85)))</definedName>
    <definedName name="TecSign" localSheetId="0">INDIRECT(#REF!)</definedName>
    <definedName name="TecSign">INDIRECT(#REF!)</definedName>
    <definedName name="xrange">INDIRECT(CONCATENATE("'CMC Summary'!$b$8:$b$",COUNT('[2]CMC Summary'!$B$8:$B$19)+7))</definedName>
    <definedName name="Yes_N0">[3]Uncertainty_ANOVA!$BC$1:$BC$2</definedName>
    <definedName name="YN">#REF!</definedName>
    <definedName name="yrange">INDIRECT(CONCATENATE("'CMC Summary'!$C$8:$C$",COUNT('[2]CMC Summary'!$C$8:$C$19)+7))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7" i="2" l="1"/>
  <c r="L17" i="2"/>
  <c r="M17" i="2" s="1"/>
  <c r="I17" i="2"/>
  <c r="N18" i="2"/>
  <c r="K18" i="2"/>
  <c r="H18" i="2"/>
  <c r="E18" i="2"/>
  <c r="O6" i="2"/>
  <c r="L6" i="2"/>
  <c r="O5" i="2"/>
  <c r="O16" i="2"/>
  <c r="P16" i="2" s="1"/>
  <c r="O15" i="2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L16" i="2"/>
  <c r="M16" i="2" s="1"/>
  <c r="L15" i="2"/>
  <c r="M15" i="2" s="1"/>
  <c r="L14" i="2"/>
  <c r="M14" i="2" s="1"/>
  <c r="L13" i="2"/>
  <c r="M13" i="2" s="1"/>
  <c r="L12" i="2"/>
  <c r="M12" i="2" s="1"/>
  <c r="L11" i="2"/>
  <c r="M11" i="2" s="1"/>
  <c r="L10" i="2"/>
  <c r="M10" i="2" s="1"/>
  <c r="L9" i="2"/>
  <c r="M9" i="2" s="1"/>
  <c r="L8" i="2"/>
  <c r="J17" i="2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F8" i="2"/>
  <c r="G8" i="2" s="1"/>
  <c r="I7" i="2"/>
  <c r="J7" i="2" s="1"/>
  <c r="P17" i="2"/>
  <c r="F17" i="2"/>
  <c r="G17" i="2" s="1"/>
  <c r="F16" i="2"/>
  <c r="G16" i="2" s="1"/>
  <c r="P15" i="2"/>
  <c r="F15" i="2"/>
  <c r="G15" i="2" s="1"/>
  <c r="F14" i="2"/>
  <c r="G14" i="2" s="1"/>
  <c r="F13" i="2"/>
  <c r="G13" i="2" s="1"/>
  <c r="F12" i="2"/>
  <c r="G12" i="2" s="1"/>
  <c r="F11" i="2"/>
  <c r="G11" i="2" s="1"/>
  <c r="F10" i="2"/>
  <c r="G10" i="2" s="1"/>
  <c r="F9" i="2"/>
  <c r="G9" i="2" s="1"/>
  <c r="M8" i="2"/>
  <c r="O7" i="2"/>
  <c r="P7" i="2" s="1"/>
  <c r="L7" i="2"/>
  <c r="M7" i="2" s="1"/>
  <c r="F7" i="2"/>
  <c r="G7" i="2" s="1"/>
  <c r="I6" i="2"/>
  <c r="F6" i="2"/>
  <c r="L5" i="2"/>
  <c r="I5" i="2"/>
  <c r="F5" i="2"/>
  <c r="O4" i="2"/>
  <c r="L4" i="2"/>
  <c r="I4" i="2"/>
  <c r="F4" i="2"/>
</calcChain>
</file>

<file path=xl/sharedStrings.xml><?xml version="1.0" encoding="utf-8"?>
<sst xmlns="http://schemas.openxmlformats.org/spreadsheetml/2006/main" count="29" uniqueCount="22">
  <si>
    <t>Company</t>
  </si>
  <si>
    <t>Compression</t>
  </si>
  <si>
    <t>Instrument Type</t>
  </si>
  <si>
    <t>Load Cell</t>
  </si>
  <si>
    <t xml:space="preserve">Capacity </t>
  </si>
  <si>
    <t>% of capacity</t>
  </si>
  <si>
    <t>lbf</t>
  </si>
  <si>
    <t>Tension</t>
  </si>
  <si>
    <t xml:space="preserve">Force Units </t>
  </si>
  <si>
    <t>ASTM CLASS A VERIFIED RANGE OF FORCES</t>
  </si>
  <si>
    <t>kgf</t>
  </si>
  <si>
    <t>N</t>
  </si>
  <si>
    <t>Morehouse Load Cells</t>
  </si>
  <si>
    <t>Ultra</t>
  </si>
  <si>
    <t xml:space="preserve">Precision </t>
  </si>
  <si>
    <t>Calibration</t>
  </si>
  <si>
    <t>Custom</t>
  </si>
  <si>
    <t>ASTM E74 Load Cell Selection</t>
  </si>
  <si>
    <t>kN</t>
  </si>
  <si>
    <t>Class AA Verified range of forces for calibration of other force-measuring instruments requires every force point needs to be better than 0.05 % of the applied force</t>
  </si>
  <si>
    <t>Class A Verified range of forces for calibration of a 1 % testing or tensile machine means every force point needs to be better than 0.25 % of the applied force</t>
  </si>
  <si>
    <t>Note: Morehouse has deadweight primary standards up to 120,000 lbf, any calibration above this, we cannot assign a Class AA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</si>
</sst>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%"/>
    <numFmt numFmtId="166" formatCode="0.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</cellStyleXfs>
  <cellXfs count="53">
    <xf numFmtId="0" fontId="0" fillId="0" borderId="0" xfId="0"/>
    <xf numFmtId="0" fontId="0" fillId="4" borderId="0" xfId="0" applyFill="1"/>
    <xf numFmtId="0" fontId="7" fillId="4" borderId="0" xfId="0" applyFont="1" applyFill="1" applyAlignment="1">
      <alignment horizontal="center"/>
    </xf>
    <xf numFmtId="0" fontId="3" fillId="4" borderId="0" xfId="3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8" xfId="0" applyFill="1" applyBorder="1"/>
    <xf numFmtId="0" fontId="0" fillId="4" borderId="12" xfId="0" applyFill="1" applyBorder="1"/>
    <xf numFmtId="14" fontId="2" fillId="2" borderId="8" xfId="2" applyNumberFormat="1" applyBorder="1" applyAlignment="1" applyProtection="1">
      <alignment horizontal="center"/>
      <protection locked="0"/>
    </xf>
    <xf numFmtId="0" fontId="0" fillId="4" borderId="13" xfId="0" applyFill="1" applyBorder="1" applyAlignment="1">
      <alignment horizontal="center"/>
    </xf>
    <xf numFmtId="0" fontId="0" fillId="4" borderId="13" xfId="0" applyFill="1" applyBorder="1"/>
    <xf numFmtId="2" fontId="2" fillId="2" borderId="15" xfId="2" applyNumberFormat="1" applyBorder="1" applyAlignment="1" applyProtection="1">
      <alignment horizontal="center"/>
      <protection locked="0"/>
    </xf>
    <xf numFmtId="0" fontId="0" fillId="4" borderId="16" xfId="0" applyFill="1" applyBorder="1" applyAlignment="1">
      <alignment horizontal="center"/>
    </xf>
    <xf numFmtId="0" fontId="3" fillId="3" borderId="17" xfId="3" applyBorder="1" applyAlignment="1">
      <alignment horizontal="center"/>
    </xf>
    <xf numFmtId="0" fontId="3" fillId="3" borderId="18" xfId="3" applyBorder="1" applyAlignment="1">
      <alignment horizontal="center"/>
    </xf>
    <xf numFmtId="0" fontId="9" fillId="4" borderId="16" xfId="0" applyFont="1" applyFill="1" applyBorder="1"/>
    <xf numFmtId="0" fontId="0" fillId="4" borderId="16" xfId="0" applyFill="1" applyBorder="1"/>
    <xf numFmtId="0" fontId="3" fillId="3" borderId="19" xfId="3" applyBorder="1" applyAlignment="1">
      <alignment horizontal="center"/>
    </xf>
    <xf numFmtId="0" fontId="0" fillId="4" borderId="20" xfId="0" applyFill="1" applyBorder="1"/>
    <xf numFmtId="0" fontId="2" fillId="2" borderId="15" xfId="2" applyBorder="1" applyAlignment="1" applyProtection="1">
      <alignment horizontal="center"/>
      <protection locked="0"/>
    </xf>
    <xf numFmtId="164" fontId="3" fillId="3" borderId="9" xfId="3" applyNumberForma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165" fontId="4" fillId="5" borderId="15" xfId="1" applyNumberFormat="1" applyFont="1" applyFill="1" applyBorder="1" applyAlignment="1">
      <alignment horizontal="center"/>
    </xf>
    <xf numFmtId="165" fontId="2" fillId="2" borderId="15" xfId="1" applyNumberFormat="1" applyFont="1" applyFill="1" applyBorder="1" applyAlignment="1" applyProtection="1">
      <alignment horizontal="center"/>
      <protection locked="0"/>
    </xf>
    <xf numFmtId="164" fontId="3" fillId="3" borderId="22" xfId="3" applyNumberFormat="1" applyBorder="1" applyAlignment="1">
      <alignment horizontal="center"/>
    </xf>
    <xf numFmtId="166" fontId="3" fillId="3" borderId="10" xfId="1" applyNumberFormat="1" applyFont="1" applyFill="1" applyBorder="1" applyAlignment="1">
      <alignment horizontal="center"/>
    </xf>
    <xf numFmtId="166" fontId="3" fillId="3" borderId="23" xfId="1" applyNumberFormat="1" applyFont="1" applyFill="1" applyBorder="1" applyAlignment="1">
      <alignment horizontal="center"/>
    </xf>
    <xf numFmtId="166" fontId="3" fillId="3" borderId="2" xfId="1" applyNumberFormat="1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4" borderId="9" xfId="3" applyFill="1" applyBorder="1" applyAlignment="1">
      <alignment horizontal="center"/>
    </xf>
    <xf numFmtId="0" fontId="3" fillId="4" borderId="10" xfId="3" applyFill="1" applyBorder="1" applyAlignment="1">
      <alignment horizontal="center"/>
    </xf>
    <xf numFmtId="0" fontId="3" fillId="4" borderId="11" xfId="3" applyFill="1" applyBorder="1" applyAlignment="1">
      <alignment horizontal="center"/>
    </xf>
    <xf numFmtId="0" fontId="3" fillId="4" borderId="14" xfId="3" applyFill="1" applyBorder="1" applyAlignment="1">
      <alignment horizontal="center"/>
    </xf>
    <xf numFmtId="0" fontId="10" fillId="4" borderId="8" xfId="0" applyFont="1" applyFill="1" applyBorder="1" applyAlignment="1">
      <alignment horizontal="right" vertical="center" textRotation="90" wrapText="1"/>
    </xf>
    <xf numFmtId="0" fontId="10" fillId="4" borderId="13" xfId="0" applyFont="1" applyFill="1" applyBorder="1" applyAlignment="1">
      <alignment horizontal="right" vertical="center" textRotation="90" wrapText="1"/>
    </xf>
    <xf numFmtId="0" fontId="10" fillId="4" borderId="16" xfId="0" applyFont="1" applyFill="1" applyBorder="1" applyAlignment="1">
      <alignment horizontal="right" vertical="center" textRotation="90" wrapText="1"/>
    </xf>
    <xf numFmtId="0" fontId="8" fillId="0" borderId="21" xfId="0" applyFont="1" applyBorder="1" applyAlignment="1">
      <alignment horizontal="center"/>
    </xf>
    <xf numFmtId="166" fontId="3" fillId="3" borderId="17" xfId="3" applyNumberFormat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</cellXfs>
  <cellStyles count="4">
    <cellStyle name="Input" xfId="2" builtinId="20"/>
    <cellStyle name="Normal" xfId="0" builtinId="0"/>
    <cellStyle name="Output" xfId="3" builtinId="21"/>
    <cellStyle name="Percent" xfId="1" builtinId="5"/>
  </cellStyles>
  <dxfs count="9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00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495299</xdr:colOff>
      <xdr:row>1</xdr:row>
      <xdr:rowOff>9524</xdr:rowOff>
    </xdr:from>
    <xdr:ext cx="2655187" cy="657225"/>
    <xdr:pic>
      <xdr:nvPicPr>
        <xdr:cNvPr id="2" name="Picture 1">
          <a:extLst>
            <a:ext uri="{FF2B5EF4-FFF2-40B4-BE49-F238E27FC236}">
              <a16:creationId xmlns:a16="http://schemas.microsoft.com/office/drawing/2014/main" id="{2A134F5A-52E9-4E83-B2E3-FB526599E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4" y="66674"/>
          <a:ext cx="2655187" cy="657225"/>
        </a:xfrm>
        <a:prstGeom prst="rect">
          <a:avLst/>
        </a:prstGeom>
      </xdr:spPr>
    </xdr:pic>
    <xdr:clientData/>
  </xdr:oneCellAnchor>
  <xdr:twoCellAnchor editAs="oneCell">
    <xdr:from>
      <xdr:col>4</xdr:col>
      <xdr:colOff>7937</xdr:colOff>
      <xdr:row>21</xdr:row>
      <xdr:rowOff>84369</xdr:rowOff>
    </xdr:from>
    <xdr:to>
      <xdr:col>16</xdr:col>
      <xdr:colOff>23813</xdr:colOff>
      <xdr:row>45</xdr:row>
      <xdr:rowOff>185026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D559EE-05C8-4B01-943E-158884F4C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0" y="4410307"/>
          <a:ext cx="9548813" cy="467265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hforce-my.sharepoint.com/Users/Henry/Desktop/Blank%20Uncertainty%20Master_2003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CMC-CALCULATIONS-FOR-FORCE-MEASUREMENTS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ropbox\Dilip\Presentations\MU_Worksheet_181226_Rev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hforce-my.sharepoint.com/sites/Lab/Shared%20Documents/SOFTWARE%20LAB%20CONTROLLED/CURRENT/ISO%20376%20Calculator/ISO%20376%20Calculator%20v%208.2.5%20Bac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_Uncertainty_Master"/>
      <sheetName val="RISK"/>
    </sheetNames>
    <sheetDataSet>
      <sheetData sheetId="0">
        <row r="1">
          <cell r="M1" t="str">
            <v>Y</v>
          </cell>
          <cell r="N1">
            <v>0.68269999999999997</v>
          </cell>
        </row>
        <row r="2">
          <cell r="N2">
            <v>0.95</v>
          </cell>
        </row>
        <row r="3">
          <cell r="N3">
            <v>0.95450000000000002</v>
          </cell>
        </row>
        <row r="4">
          <cell r="N4">
            <v>0.99</v>
          </cell>
        </row>
        <row r="5">
          <cell r="N5">
            <v>0.99729999999999996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finitions"/>
      <sheetName val="Uncertainty Worksheet"/>
      <sheetName val="R &amp; R Between Techs"/>
      <sheetName val="CMC Summary"/>
      <sheetName val="En For PT"/>
      <sheetName val="Calc Resoution 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>
        <row r="1">
          <cell r="K1" t="str">
            <v>Normal (68.26%, k=1)</v>
          </cell>
          <cell r="L1">
            <v>1</v>
          </cell>
        </row>
        <row r="2">
          <cell r="K2" t="str">
            <v>Expanded (95% k=1.96)</v>
          </cell>
          <cell r="L2">
            <v>1.96</v>
          </cell>
        </row>
        <row r="3">
          <cell r="K3" t="str">
            <v>Expanded (95.45% k=2)</v>
          </cell>
          <cell r="L3">
            <v>2</v>
          </cell>
        </row>
        <row r="4">
          <cell r="K4" t="str">
            <v>Expanded (98.36% k=2.4)</v>
          </cell>
          <cell r="L4">
            <v>2.4</v>
          </cell>
        </row>
        <row r="5">
          <cell r="K5" t="str">
            <v>Expanded (99% k=2.58)</v>
          </cell>
          <cell r="L5">
            <v>2.5779999999999998</v>
          </cell>
        </row>
        <row r="6">
          <cell r="K6" t="str">
            <v>Expanded (99.73% k=3)</v>
          </cell>
          <cell r="L6">
            <v>3</v>
          </cell>
        </row>
        <row r="7">
          <cell r="K7" t="str">
            <v>Specific Divisor</v>
          </cell>
          <cell r="L7">
            <v>3.4</v>
          </cell>
        </row>
        <row r="8">
          <cell r="K8" t="str">
            <v>None</v>
          </cell>
          <cell r="L8">
            <v>0</v>
          </cell>
        </row>
        <row r="9">
          <cell r="K9" t="str">
            <v>U-Shaped (sqrt 2)</v>
          </cell>
          <cell r="L9">
            <v>1.4142135623730951</v>
          </cell>
        </row>
        <row r="10">
          <cell r="K10" t="str">
            <v>Rectangular (sqrt 3)</v>
          </cell>
          <cell r="L10">
            <v>1.7320508075688772</v>
          </cell>
        </row>
        <row r="11">
          <cell r="K11" t="str">
            <v>Triangular (sqrt 6)</v>
          </cell>
          <cell r="L11">
            <v>2.4494897427831779</v>
          </cell>
        </row>
        <row r="12">
          <cell r="K12" t="str">
            <v>Resolution (sqrt 12)</v>
          </cell>
          <cell r="L12">
            <v>3.4641016151377544</v>
          </cell>
        </row>
      </sheetData>
      <sheetData sheetId="4">
        <row r="8">
          <cell r="B8" t="str">
            <v xml:space="preserve"> </v>
          </cell>
          <cell r="C8" t="str">
            <v xml:space="preserve"> </v>
          </cell>
        </row>
        <row r="9">
          <cell r="B9" t="str">
            <v xml:space="preserve"> </v>
          </cell>
          <cell r="C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Basic_Statistics"/>
      <sheetName val="R and R"/>
      <sheetName val="Random Numbers"/>
      <sheetName val="z-table"/>
      <sheetName val="t-Table"/>
      <sheetName val="F-Table"/>
      <sheetName val="What_differences"/>
      <sheetName val="Std_Dev_Means"/>
      <sheetName val="ANOVA"/>
      <sheetName val="ANOVA_Example"/>
      <sheetName val="ANOVA_Template"/>
      <sheetName val="SPC_Charts"/>
      <sheetName val="Blank_Uncertainty_Master"/>
      <sheetName val="Uncertainty_ANOVA"/>
      <sheetName val="RISK"/>
      <sheetName val="Method 5-6_Z540.3"/>
      <sheetName val="Method 6 Work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K1" t="str">
            <v>Normal (68.26%, k=1)</v>
          </cell>
        </row>
      </sheetData>
      <sheetData sheetId="14">
        <row r="1">
          <cell r="BA1" t="str">
            <v>Normal (68.26%, k=1)</v>
          </cell>
          <cell r="BB1">
            <v>1</v>
          </cell>
          <cell r="BC1" t="str">
            <v>Y</v>
          </cell>
        </row>
        <row r="2">
          <cell r="BA2" t="str">
            <v>Expanded (95% k=1.96)</v>
          </cell>
          <cell r="BB2">
            <v>1.96</v>
          </cell>
          <cell r="BC2" t="str">
            <v>N</v>
          </cell>
        </row>
        <row r="3">
          <cell r="BA3" t="str">
            <v>Expanded (95.45% k=2)</v>
          </cell>
          <cell r="BB3">
            <v>2</v>
          </cell>
        </row>
        <row r="4">
          <cell r="BA4" t="str">
            <v>Expanded (98.36% k=2.4)</v>
          </cell>
          <cell r="BB4">
            <v>2.4</v>
          </cell>
        </row>
        <row r="5">
          <cell r="BA5" t="str">
            <v>Expanded (99% k=2.58)</v>
          </cell>
          <cell r="BB5">
            <v>2.5779999999999998</v>
          </cell>
        </row>
        <row r="6">
          <cell r="BA6" t="str">
            <v>Expanded (99.73% k=3)</v>
          </cell>
          <cell r="BB6">
            <v>3</v>
          </cell>
        </row>
        <row r="7">
          <cell r="BA7" t="str">
            <v>Specific Divisor</v>
          </cell>
          <cell r="BB7">
            <v>8</v>
          </cell>
        </row>
        <row r="8">
          <cell r="BA8" t="str">
            <v>Remove from Budget</v>
          </cell>
          <cell r="BB8">
            <v>0</v>
          </cell>
        </row>
        <row r="9">
          <cell r="BA9" t="str">
            <v>U-Shaped (sqrt 2)</v>
          </cell>
          <cell r="BB9">
            <v>1.4142135623730951</v>
          </cell>
        </row>
        <row r="10">
          <cell r="BA10" t="str">
            <v>Rectangular (sqrt 3)</v>
          </cell>
          <cell r="BB10">
            <v>1.7320508075688772</v>
          </cell>
        </row>
        <row r="11">
          <cell r="BA11" t="str">
            <v>Triangular (sqrt 6)</v>
          </cell>
          <cell r="BB11">
            <v>2.4494897427831779</v>
          </cell>
        </row>
        <row r="12">
          <cell r="BA12" t="str">
            <v>Resolution (sqrt 12)</v>
          </cell>
          <cell r="BB12">
            <v>3.4641016151377544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Certificate"/>
    </sheetNames>
    <sheetDataSet>
      <sheetData sheetId="0">
        <row r="2">
          <cell r="C2" t="str">
            <v>Tinius Olsen</v>
          </cell>
        </row>
        <row r="11">
          <cell r="N11" t="str">
            <v>COMPRESSION</v>
          </cell>
        </row>
        <row r="22"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</row>
        <row r="23"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</row>
        <row r="24"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</row>
        <row r="25"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</row>
        <row r="26"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</row>
        <row r="27"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</row>
        <row r="28"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</row>
        <row r="29"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</row>
        <row r="30"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</row>
        <row r="31"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</row>
        <row r="32"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</row>
        <row r="33"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</row>
        <row r="34"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</row>
        <row r="35"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</row>
        <row r="72"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</row>
        <row r="73"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</row>
        <row r="74"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</row>
        <row r="75"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</row>
        <row r="76"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</row>
        <row r="77"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</row>
        <row r="78"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</row>
        <row r="79"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</row>
        <row r="80"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</row>
        <row r="81"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</row>
        <row r="82"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</row>
        <row r="83"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</row>
        <row r="84"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</row>
        <row r="85"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42736-2776-4893-B049-9E84530987D1}">
  <sheetPr>
    <tabColor theme="9" tint="-0.499984740745262"/>
    <pageSetUpPr fitToPage="1"/>
  </sheetPr>
  <dimension ref="A1:AE51"/>
  <sheetViews>
    <sheetView tabSelected="1" topLeftCell="A4" zoomScale="120" zoomScaleNormal="120" workbookViewId="0">
      <selection activeCell="C7" sqref="C7"/>
    </sheetView>
  </sheetViews>
  <sheetFormatPr defaultColWidth="8.85546875" defaultRowHeight="15" x14ac:dyDescent="0.25"/>
  <cols>
    <col min="1" max="1" width="0.7109375" customWidth="1"/>
    <col min="2" max="2" width="24.42578125" bestFit="1" customWidth="1"/>
    <col min="3" max="3" width="24.7109375" customWidth="1"/>
    <col min="4" max="5" width="7.140625" customWidth="1"/>
    <col min="6" max="7" width="14.28515625" customWidth="1"/>
    <col min="8" max="8" width="7.140625" customWidth="1"/>
    <col min="9" max="10" width="14.28515625" customWidth="1"/>
    <col min="11" max="11" width="6.28515625" customWidth="1"/>
    <col min="12" max="13" width="14.28515625" customWidth="1"/>
    <col min="14" max="14" width="7.140625" customWidth="1"/>
    <col min="15" max="15" width="15.28515625" customWidth="1"/>
    <col min="16" max="16" width="14.28515625" customWidth="1"/>
    <col min="17" max="18" width="12.7109375" style="1" customWidth="1"/>
    <col min="19" max="21" width="12.7109375" style="1" hidden="1" customWidth="1"/>
    <col min="22" max="22" width="15.5703125" style="1" hidden="1" customWidth="1"/>
    <col min="23" max="23" width="12.7109375" style="1" customWidth="1"/>
    <col min="24" max="24" width="12.85546875" style="1" bestFit="1" customWidth="1"/>
    <col min="25" max="25" width="12.7109375" customWidth="1"/>
    <col min="26" max="27" width="9" bestFit="1" customWidth="1"/>
    <col min="29" max="31" width="9" bestFit="1" customWidth="1"/>
  </cols>
  <sheetData>
    <row r="1" spans="1:31" ht="4.5" customHeight="1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31" ht="50.25" customHeight="1" thickBot="1" x14ac:dyDescent="0.95">
      <c r="A2" s="1"/>
      <c r="B2" s="1"/>
      <c r="C2" s="1"/>
      <c r="D2" s="1"/>
      <c r="E2" s="1"/>
      <c r="F2" s="36" t="s">
        <v>17</v>
      </c>
      <c r="G2" s="37"/>
      <c r="H2" s="37"/>
      <c r="I2" s="37"/>
      <c r="J2" s="37"/>
      <c r="K2" s="37"/>
      <c r="L2" s="37"/>
      <c r="M2" s="37"/>
      <c r="N2" s="37"/>
      <c r="O2" s="37"/>
      <c r="P2" s="38"/>
      <c r="Q2" s="2"/>
      <c r="R2" s="3"/>
      <c r="Y2" s="1"/>
      <c r="Z2" s="1"/>
      <c r="AA2" s="1"/>
      <c r="AB2" s="1"/>
      <c r="AC2" s="1"/>
      <c r="AD2" s="1"/>
      <c r="AE2" s="1"/>
    </row>
    <row r="3" spans="1:31" x14ac:dyDescent="0.25">
      <c r="A3" s="1"/>
      <c r="B3" s="1"/>
      <c r="C3" s="4"/>
      <c r="D3" s="4"/>
      <c r="E3" s="5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Y3" s="1"/>
      <c r="Z3" s="1"/>
      <c r="AA3" s="1"/>
      <c r="AB3" s="1"/>
      <c r="AC3" s="1"/>
      <c r="AD3" s="1"/>
      <c r="AE3" s="1"/>
    </row>
    <row r="4" spans="1:31" ht="15.75" x14ac:dyDescent="0.25">
      <c r="B4" s="39" t="s">
        <v>0</v>
      </c>
      <c r="C4" s="40"/>
      <c r="D4" s="6"/>
      <c r="E4" s="7"/>
      <c r="F4" s="41" t="str">
        <f>_xlfn.CONCAT(B11," ",C11*100," % of full scale")</f>
        <v>Ultra 0.005 % of full scale</v>
      </c>
      <c r="G4" s="42"/>
      <c r="H4" s="8"/>
      <c r="I4" s="41" t="str">
        <f>_xlfn.CONCAT($B$12," ",$C$12*100," % of full scale")</f>
        <v>Precision  0.01 % of full scale</v>
      </c>
      <c r="J4" s="42"/>
      <c r="K4" s="8"/>
      <c r="L4" s="41" t="str">
        <f>_xlfn.CONCAT($B$13," ",$C$13*100," % of full scale")</f>
        <v>Calibration 0.02 % of full scale</v>
      </c>
      <c r="M4" s="42"/>
      <c r="N4" s="8"/>
      <c r="O4" s="41" t="str">
        <f>_xlfn.CONCAT($B$14," ",$C$14*100," % of full scale")</f>
        <v>Custom 0.025 % of full scale</v>
      </c>
      <c r="P4" s="43"/>
      <c r="Q4" s="3"/>
      <c r="V4" s="1" t="s">
        <v>1</v>
      </c>
      <c r="Y4" s="1"/>
      <c r="Z4" s="1"/>
    </row>
    <row r="5" spans="1:31" x14ac:dyDescent="0.25">
      <c r="B5" s="9" t="s">
        <v>2</v>
      </c>
      <c r="C5" s="10" t="s">
        <v>3</v>
      </c>
      <c r="D5" s="1"/>
      <c r="E5" s="11"/>
      <c r="F5" s="44" t="str">
        <f>_xlfn.CONCAT("ASTM llf = ",($C11*$C$6)," ",C7)</f>
        <v>ASTM llf = 0.5 lbf</v>
      </c>
      <c r="G5" s="44"/>
      <c r="H5" s="12"/>
      <c r="I5" s="44" t="str">
        <f>_xlfn.CONCAT("ASTM llf = ",($C12*$C$6)," ",C7)</f>
        <v>ASTM llf = 1 lbf</v>
      </c>
      <c r="J5" s="44"/>
      <c r="K5" s="12"/>
      <c r="L5" s="44" t="str">
        <f>_xlfn.CONCAT("ASTM llf = ",($C13*$C$6)," ",C7)</f>
        <v>ASTM llf = 2 lbf</v>
      </c>
      <c r="M5" s="44"/>
      <c r="N5" s="12"/>
      <c r="O5" s="44" t="str">
        <f>_xlfn.CONCAT("ASTM llf = ",($C14*$C$6)," ",C7)</f>
        <v>ASTM llf = 2.5 lbf</v>
      </c>
      <c r="P5" s="41"/>
      <c r="Q5" s="3"/>
      <c r="Y5" s="1"/>
      <c r="Z5" s="1"/>
    </row>
    <row r="6" spans="1:31" x14ac:dyDescent="0.25">
      <c r="B6" s="9" t="s">
        <v>4</v>
      </c>
      <c r="C6" s="13">
        <v>10000</v>
      </c>
      <c r="D6" s="1"/>
      <c r="E6" s="14"/>
      <c r="F6" s="15" t="str">
        <f>$C$7</f>
        <v>lbf</v>
      </c>
      <c r="G6" s="16" t="s">
        <v>5</v>
      </c>
      <c r="H6" s="17"/>
      <c r="I6" s="15" t="str">
        <f>C7</f>
        <v>lbf</v>
      </c>
      <c r="J6" s="16" t="s">
        <v>5</v>
      </c>
      <c r="K6" s="18"/>
      <c r="L6" s="49" t="str">
        <f>C7</f>
        <v>lbf</v>
      </c>
      <c r="M6" s="16" t="s">
        <v>5</v>
      </c>
      <c r="N6" s="18"/>
      <c r="O6" s="15" t="str">
        <f>C7</f>
        <v>lbf</v>
      </c>
      <c r="P6" s="19" t="s">
        <v>5</v>
      </c>
      <c r="T6" s="1" t="s">
        <v>6</v>
      </c>
      <c r="V6" s="1" t="s">
        <v>7</v>
      </c>
      <c r="Y6" s="1"/>
      <c r="Z6" s="1"/>
    </row>
    <row r="7" spans="1:31" x14ac:dyDescent="0.25">
      <c r="B7" s="20" t="s">
        <v>8</v>
      </c>
      <c r="C7" s="21" t="s">
        <v>6</v>
      </c>
      <c r="D7" s="1"/>
      <c r="E7" s="45" t="s">
        <v>9</v>
      </c>
      <c r="F7" s="22">
        <f>(C11*$C$6)*400</f>
        <v>200</v>
      </c>
      <c r="G7" s="27">
        <f>($C$11*$C$6)/F$7</f>
        <v>2.5000000000000001E-3</v>
      </c>
      <c r="H7" s="45" t="s">
        <v>9</v>
      </c>
      <c r="I7" s="22">
        <f>($C$12*$C$6)*400</f>
        <v>400</v>
      </c>
      <c r="J7" s="27">
        <f>($C$12*$C$6)/I$7</f>
        <v>2.5000000000000001E-3</v>
      </c>
      <c r="K7" s="45" t="s">
        <v>9</v>
      </c>
      <c r="L7" s="22">
        <f>($C$13*$C$6)*400</f>
        <v>800</v>
      </c>
      <c r="M7" s="27">
        <f>($C$13*$C$6)/L$7</f>
        <v>2.5000000000000001E-3</v>
      </c>
      <c r="N7" s="45" t="s">
        <v>9</v>
      </c>
      <c r="O7" s="22">
        <f>($C$14*$C$6)*400</f>
        <v>1000</v>
      </c>
      <c r="P7" s="29">
        <f>($C$14*$C$6)/O$7</f>
        <v>2.5000000000000001E-3</v>
      </c>
      <c r="T7" s="1" t="s">
        <v>10</v>
      </c>
      <c r="Y7" s="1"/>
      <c r="Z7" s="1"/>
    </row>
    <row r="8" spans="1:31" x14ac:dyDescent="0.25">
      <c r="B8" s="1"/>
      <c r="C8" s="1"/>
      <c r="D8" s="1"/>
      <c r="E8" s="46"/>
      <c r="F8" s="22">
        <f>$C$6*0.1</f>
        <v>1000</v>
      </c>
      <c r="G8" s="27">
        <f t="shared" ref="G8:G17" si="0">($C$11*$C$6)/F8</f>
        <v>5.0000000000000001E-4</v>
      </c>
      <c r="H8" s="46"/>
      <c r="I8" s="22">
        <f>$C$6*0.1</f>
        <v>1000</v>
      </c>
      <c r="J8" s="27">
        <f>($C$12*$C$6)/I8</f>
        <v>1E-3</v>
      </c>
      <c r="K8" s="46"/>
      <c r="L8" s="22">
        <f>$C$6*0.1</f>
        <v>1000</v>
      </c>
      <c r="M8" s="27">
        <f>($C$13*$C$6)/L8</f>
        <v>2E-3</v>
      </c>
      <c r="N8" s="46"/>
      <c r="O8" s="22">
        <f>$C$6*0.1</f>
        <v>1000</v>
      </c>
      <c r="P8" s="29">
        <f>($C$14*$C$6)/O8</f>
        <v>2.5000000000000001E-3</v>
      </c>
      <c r="T8" s="1" t="s">
        <v>11</v>
      </c>
      <c r="Y8" s="1"/>
      <c r="Z8" s="1"/>
    </row>
    <row r="9" spans="1:31" x14ac:dyDescent="0.25">
      <c r="B9" s="1"/>
      <c r="C9" s="1"/>
      <c r="D9" s="1"/>
      <c r="E9" s="46"/>
      <c r="F9" s="22">
        <f>$C$6*(0.2)</f>
        <v>2000</v>
      </c>
      <c r="G9" s="27">
        <f t="shared" si="0"/>
        <v>2.5000000000000001E-4</v>
      </c>
      <c r="H9" s="46"/>
      <c r="I9" s="22">
        <f>$C$6*(0.2)</f>
        <v>2000</v>
      </c>
      <c r="J9" s="27">
        <f t="shared" ref="J9:J17" si="1">($C$12*$C$6)/I9</f>
        <v>5.0000000000000001E-4</v>
      </c>
      <c r="K9" s="46"/>
      <c r="L9" s="22">
        <f>$C$6*(0.2)</f>
        <v>2000</v>
      </c>
      <c r="M9" s="27">
        <f t="shared" ref="M9:M17" si="2">($C$13*$C$6)/L9</f>
        <v>1E-3</v>
      </c>
      <c r="N9" s="46"/>
      <c r="O9" s="22">
        <f>$C$6*(0.2)</f>
        <v>2000</v>
      </c>
      <c r="P9" s="29">
        <f t="shared" ref="P9:P17" si="3">($C$14*$C$6)/O9</f>
        <v>1.25E-3</v>
      </c>
      <c r="T9" s="1" t="s">
        <v>18</v>
      </c>
      <c r="Y9" s="1"/>
      <c r="Z9" s="1"/>
    </row>
    <row r="10" spans="1:31" ht="15.75" x14ac:dyDescent="0.25">
      <c r="B10" s="39" t="s">
        <v>12</v>
      </c>
      <c r="C10" s="48"/>
      <c r="D10" s="1"/>
      <c r="E10" s="46"/>
      <c r="F10" s="22">
        <f>$C$6*(0.3)</f>
        <v>3000</v>
      </c>
      <c r="G10" s="27">
        <f t="shared" si="0"/>
        <v>1.6666666666666666E-4</v>
      </c>
      <c r="H10" s="46"/>
      <c r="I10" s="22">
        <f>$C$6*(0.3)</f>
        <v>3000</v>
      </c>
      <c r="J10" s="27">
        <f t="shared" si="1"/>
        <v>3.3333333333333332E-4</v>
      </c>
      <c r="K10" s="46"/>
      <c r="L10" s="22">
        <f>$C$6*(0.3)</f>
        <v>3000</v>
      </c>
      <c r="M10" s="27">
        <f t="shared" si="2"/>
        <v>6.6666666666666664E-4</v>
      </c>
      <c r="N10" s="46"/>
      <c r="O10" s="22">
        <f>$C$6*(0.3)</f>
        <v>3000</v>
      </c>
      <c r="P10" s="29">
        <f t="shared" si="3"/>
        <v>8.3333333333333339E-4</v>
      </c>
      <c r="Y10" s="1"/>
      <c r="Z10" s="1"/>
    </row>
    <row r="11" spans="1:31" x14ac:dyDescent="0.25">
      <c r="B11" s="23" t="s">
        <v>13</v>
      </c>
      <c r="C11" s="24">
        <v>5.0000000000000002E-5</v>
      </c>
      <c r="D11" s="1"/>
      <c r="E11" s="46"/>
      <c r="F11" s="22">
        <f>$C$6*(0.4)</f>
        <v>4000</v>
      </c>
      <c r="G11" s="27">
        <f t="shared" si="0"/>
        <v>1.25E-4</v>
      </c>
      <c r="H11" s="46"/>
      <c r="I11" s="22">
        <f>$C$6*(0.4)</f>
        <v>4000</v>
      </c>
      <c r="J11" s="27">
        <f t="shared" si="1"/>
        <v>2.5000000000000001E-4</v>
      </c>
      <c r="K11" s="46"/>
      <c r="L11" s="22">
        <f>$C$6*(0.4)</f>
        <v>4000</v>
      </c>
      <c r="M11" s="27">
        <f t="shared" si="2"/>
        <v>5.0000000000000001E-4</v>
      </c>
      <c r="N11" s="46"/>
      <c r="O11" s="22">
        <f>$C$6*(0.4)</f>
        <v>4000</v>
      </c>
      <c r="P11" s="29">
        <f t="shared" si="3"/>
        <v>6.2500000000000001E-4</v>
      </c>
      <c r="Y11" s="1"/>
      <c r="Z11" s="1"/>
    </row>
    <row r="12" spans="1:31" x14ac:dyDescent="0.25">
      <c r="B12" s="23" t="s">
        <v>14</v>
      </c>
      <c r="C12" s="24">
        <v>1E-4</v>
      </c>
      <c r="D12" s="1"/>
      <c r="E12" s="46"/>
      <c r="F12" s="22">
        <f>$C$6*(0.5)</f>
        <v>5000</v>
      </c>
      <c r="G12" s="27">
        <f t="shared" si="0"/>
        <v>1E-4</v>
      </c>
      <c r="H12" s="46"/>
      <c r="I12" s="22">
        <f>$C$6*(0.5)</f>
        <v>5000</v>
      </c>
      <c r="J12" s="27">
        <f t="shared" si="1"/>
        <v>2.0000000000000001E-4</v>
      </c>
      <c r="K12" s="46"/>
      <c r="L12" s="22">
        <f>$C$6*(0.5)</f>
        <v>5000</v>
      </c>
      <c r="M12" s="27">
        <f t="shared" si="2"/>
        <v>4.0000000000000002E-4</v>
      </c>
      <c r="N12" s="46"/>
      <c r="O12" s="22">
        <f>$C$6*(0.5)</f>
        <v>5000</v>
      </c>
      <c r="P12" s="29">
        <f t="shared" si="3"/>
        <v>5.0000000000000001E-4</v>
      </c>
      <c r="Y12" s="1"/>
    </row>
    <row r="13" spans="1:31" x14ac:dyDescent="0.25">
      <c r="B13" s="23" t="s">
        <v>15</v>
      </c>
      <c r="C13" s="24">
        <v>2.0000000000000001E-4</v>
      </c>
      <c r="D13" s="1"/>
      <c r="E13" s="46"/>
      <c r="F13" s="22">
        <f>$C$6*(0.6)</f>
        <v>6000</v>
      </c>
      <c r="G13" s="27">
        <f t="shared" si="0"/>
        <v>8.3333333333333331E-5</v>
      </c>
      <c r="H13" s="46"/>
      <c r="I13" s="22">
        <f>$C$6*(0.6)</f>
        <v>6000</v>
      </c>
      <c r="J13" s="27">
        <f t="shared" si="1"/>
        <v>1.6666666666666666E-4</v>
      </c>
      <c r="K13" s="46"/>
      <c r="L13" s="22">
        <f>$C$6*(0.6)</f>
        <v>6000</v>
      </c>
      <c r="M13" s="27">
        <f t="shared" si="2"/>
        <v>3.3333333333333332E-4</v>
      </c>
      <c r="N13" s="46"/>
      <c r="O13" s="22">
        <f>$C$6*(0.6)</f>
        <v>6000</v>
      </c>
      <c r="P13" s="29">
        <f t="shared" si="3"/>
        <v>4.1666666666666669E-4</v>
      </c>
      <c r="Y13" s="1"/>
    </row>
    <row r="14" spans="1:31" x14ac:dyDescent="0.25">
      <c r="B14" s="23" t="s">
        <v>16</v>
      </c>
      <c r="C14" s="25">
        <v>2.5000000000000001E-4</v>
      </c>
      <c r="D14" s="1"/>
      <c r="E14" s="46"/>
      <c r="F14" s="22">
        <f>$C$6*(0.7)</f>
        <v>7000</v>
      </c>
      <c r="G14" s="27">
        <f t="shared" si="0"/>
        <v>7.1428571428571434E-5</v>
      </c>
      <c r="H14" s="46"/>
      <c r="I14" s="22">
        <f>$C$6*(0.7)</f>
        <v>7000</v>
      </c>
      <c r="J14" s="27">
        <f t="shared" si="1"/>
        <v>1.4285714285714287E-4</v>
      </c>
      <c r="K14" s="46"/>
      <c r="L14" s="22">
        <f>$C$6*(0.7)</f>
        <v>7000</v>
      </c>
      <c r="M14" s="27">
        <f t="shared" si="2"/>
        <v>2.8571428571428574E-4</v>
      </c>
      <c r="N14" s="46"/>
      <c r="O14" s="22">
        <f>$C$6*(0.7)</f>
        <v>7000</v>
      </c>
      <c r="P14" s="29">
        <f t="shared" si="3"/>
        <v>3.5714285714285714E-4</v>
      </c>
      <c r="Y14" s="1"/>
    </row>
    <row r="15" spans="1:31" x14ac:dyDescent="0.25">
      <c r="B15" s="1"/>
      <c r="C15" s="1"/>
      <c r="D15" s="1"/>
      <c r="E15" s="46"/>
      <c r="F15" s="22">
        <f>$C$6*(0.8)</f>
        <v>8000</v>
      </c>
      <c r="G15" s="27">
        <f t="shared" si="0"/>
        <v>6.2500000000000001E-5</v>
      </c>
      <c r="H15" s="46"/>
      <c r="I15" s="22">
        <f>$C$6*(0.8)</f>
        <v>8000</v>
      </c>
      <c r="J15" s="27">
        <f t="shared" si="1"/>
        <v>1.25E-4</v>
      </c>
      <c r="K15" s="46"/>
      <c r="L15" s="22">
        <f>$C$6*(0.8)</f>
        <v>8000</v>
      </c>
      <c r="M15" s="27">
        <f t="shared" si="2"/>
        <v>2.5000000000000001E-4</v>
      </c>
      <c r="N15" s="46"/>
      <c r="O15" s="22">
        <f>$C$6*(0.8)</f>
        <v>8000</v>
      </c>
      <c r="P15" s="29">
        <f t="shared" si="3"/>
        <v>3.1250000000000001E-4</v>
      </c>
      <c r="Y15" s="1"/>
    </row>
    <row r="16" spans="1:31" x14ac:dyDescent="0.25">
      <c r="B16" s="1"/>
      <c r="C16" s="1"/>
      <c r="D16" s="1"/>
      <c r="E16" s="46"/>
      <c r="F16" s="22">
        <f>$C$6*(0.9)</f>
        <v>9000</v>
      </c>
      <c r="G16" s="27">
        <f t="shared" si="0"/>
        <v>5.5555555555555558E-5</v>
      </c>
      <c r="H16" s="46"/>
      <c r="I16" s="22">
        <f>$C$6*(0.9)</f>
        <v>9000</v>
      </c>
      <c r="J16" s="27">
        <f t="shared" si="1"/>
        <v>1.1111111111111112E-4</v>
      </c>
      <c r="K16" s="46"/>
      <c r="L16" s="22">
        <f>$C$6*(0.9)</f>
        <v>9000</v>
      </c>
      <c r="M16" s="27">
        <f t="shared" si="2"/>
        <v>2.2222222222222223E-4</v>
      </c>
      <c r="N16" s="46"/>
      <c r="O16" s="22">
        <f>$C$6*(0.9)</f>
        <v>9000</v>
      </c>
      <c r="P16" s="29">
        <f t="shared" si="3"/>
        <v>2.7777777777777778E-4</v>
      </c>
      <c r="Y16" s="1"/>
    </row>
    <row r="17" spans="2:31" x14ac:dyDescent="0.25">
      <c r="B17" s="1"/>
      <c r="C17" s="1"/>
      <c r="D17" s="1"/>
      <c r="E17" s="46"/>
      <c r="F17" s="26">
        <f>$C$6</f>
        <v>10000</v>
      </c>
      <c r="G17" s="28">
        <f t="shared" si="0"/>
        <v>5.0000000000000002E-5</v>
      </c>
      <c r="H17" s="47"/>
      <c r="I17" s="26">
        <f>$C$6</f>
        <v>10000</v>
      </c>
      <c r="J17" s="27">
        <f t="shared" si="1"/>
        <v>1E-4</v>
      </c>
      <c r="K17" s="47"/>
      <c r="L17" s="26">
        <f>$C$6</f>
        <v>10000</v>
      </c>
      <c r="M17" s="27">
        <f t="shared" si="2"/>
        <v>2.0000000000000001E-4</v>
      </c>
      <c r="N17" s="47"/>
      <c r="O17" s="26">
        <f>$C$6</f>
        <v>10000</v>
      </c>
      <c r="P17" s="29">
        <f t="shared" si="3"/>
        <v>2.5000000000000001E-4</v>
      </c>
      <c r="Y17" s="1"/>
    </row>
    <row r="18" spans="2:31" x14ac:dyDescent="0.25">
      <c r="B18" s="1"/>
      <c r="C18" s="1"/>
      <c r="D18" s="1"/>
      <c r="E18" s="33" t="str">
        <f>_xlfn.CONCAT("ASTM Class AA 1st point ",(($C$11*$C$6)*2000)," ",$C$7)</f>
        <v>ASTM Class AA 1st point 1000 lbf</v>
      </c>
      <c r="F18" s="34"/>
      <c r="G18" s="35"/>
      <c r="H18" s="33" t="str">
        <f>_xlfn.CONCAT("ASTM Class AA 1st point ",(($C12*$C$6)*2000)," ",$C$7)</f>
        <v>ASTM Class AA 1st point 2000 lbf</v>
      </c>
      <c r="I18" s="34"/>
      <c r="J18" s="35"/>
      <c r="K18" s="33" t="str">
        <f>_xlfn.CONCAT("ASTM Class AA 1st point ",(($C13*$C$6)*2000)," ",$C$7)</f>
        <v>ASTM Class AA 1st point 4000 lbf</v>
      </c>
      <c r="L18" s="34"/>
      <c r="M18" s="35"/>
      <c r="N18" s="33" t="str">
        <f>_xlfn.CONCAT("ASTM Class AA 1st point ",(($C14*$C$6)*2000)," ",$C$7)</f>
        <v>ASTM Class AA 1st point 5000 lbf</v>
      </c>
      <c r="O18" s="34"/>
      <c r="P18" s="35"/>
      <c r="Y18" s="1"/>
    </row>
    <row r="19" spans="2:31" x14ac:dyDescent="0.25">
      <c r="B19" s="1"/>
      <c r="C19" s="1"/>
      <c r="D19" s="1"/>
      <c r="E19" s="30" t="s">
        <v>19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Y19" s="1"/>
    </row>
    <row r="20" spans="2:31" x14ac:dyDescent="0.25">
      <c r="B20" s="1"/>
      <c r="C20" s="1"/>
      <c r="D20" s="1"/>
      <c r="E20" s="50" t="s">
        <v>21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Y20" s="1"/>
    </row>
    <row r="21" spans="2:31" x14ac:dyDescent="0.25">
      <c r="B21" s="1"/>
      <c r="C21" s="1"/>
      <c r="D21" s="1"/>
      <c r="E21" s="33" t="s">
        <v>20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/>
      <c r="Y21" s="1"/>
      <c r="Z21" s="1"/>
      <c r="AA21" s="1"/>
      <c r="AB21" s="1"/>
      <c r="AC21" s="1"/>
      <c r="AD21" s="1"/>
    </row>
    <row r="22" spans="2:3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Y22" s="1"/>
      <c r="Z22" s="1"/>
      <c r="AA22" s="1"/>
      <c r="AB22" s="1"/>
      <c r="AC22" s="1"/>
      <c r="AD22" s="1"/>
      <c r="AE22" s="1"/>
    </row>
    <row r="23" spans="2:3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Y23" s="1"/>
      <c r="Z23" s="1"/>
      <c r="AA23" s="1"/>
      <c r="AB23" s="1"/>
      <c r="AC23" s="1"/>
      <c r="AD23" s="1"/>
      <c r="AE23" s="1"/>
    </row>
    <row r="24" spans="2:3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Y24" s="1"/>
      <c r="Z24" s="1"/>
      <c r="AA24" s="1"/>
      <c r="AB24" s="1"/>
      <c r="AC24" s="1"/>
      <c r="AD24" s="1"/>
      <c r="AE24" s="1"/>
    </row>
    <row r="25" spans="2:3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3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3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31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3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3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3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3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6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2:16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2:16" x14ac:dyDescent="0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x14ac:dyDescent="0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6" x14ac:dyDescent="0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6" x14ac:dyDescent="0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2:16" x14ac:dyDescent="0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6" x14ac:dyDescent="0.25"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6" x14ac:dyDescent="0.25"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6" x14ac:dyDescent="0.25"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6" x14ac:dyDescent="0.25"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6" x14ac:dyDescent="0.25"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8:15" x14ac:dyDescent="0.25">
      <c r="H49" s="1"/>
      <c r="I49" s="1"/>
      <c r="J49" s="1"/>
      <c r="K49" s="1"/>
      <c r="L49" s="1"/>
      <c r="M49" s="1"/>
      <c r="N49" s="1"/>
      <c r="O49" s="1"/>
    </row>
    <row r="50" spans="8:15" x14ac:dyDescent="0.25">
      <c r="H50" s="1"/>
      <c r="I50" s="1"/>
      <c r="J50" s="1"/>
      <c r="K50" s="1"/>
      <c r="L50" s="1"/>
      <c r="M50" s="1"/>
      <c r="N50" s="1"/>
      <c r="O50" s="1"/>
    </row>
    <row r="51" spans="8:15" x14ac:dyDescent="0.25">
      <c r="H51" s="1"/>
      <c r="I51" s="1"/>
      <c r="J51" s="1"/>
      <c r="K51" s="1"/>
      <c r="L51" s="1"/>
      <c r="M51" s="1"/>
      <c r="N51" s="1"/>
      <c r="O51" s="1"/>
    </row>
  </sheetData>
  <mergeCells count="22">
    <mergeCell ref="E21:P21"/>
    <mergeCell ref="E18:G18"/>
    <mergeCell ref="H18:J18"/>
    <mergeCell ref="K18:M18"/>
    <mergeCell ref="N18:P18"/>
    <mergeCell ref="B10:C10"/>
    <mergeCell ref="E19:P19"/>
    <mergeCell ref="E20:P20"/>
    <mergeCell ref="F2:P2"/>
    <mergeCell ref="B4:C4"/>
    <mergeCell ref="F4:G4"/>
    <mergeCell ref="I4:J4"/>
    <mergeCell ref="L4:M4"/>
    <mergeCell ref="O4:P4"/>
    <mergeCell ref="F5:G5"/>
    <mergeCell ref="I5:J5"/>
    <mergeCell ref="L5:M5"/>
    <mergeCell ref="O5:P5"/>
    <mergeCell ref="E7:E17"/>
    <mergeCell ref="H7:H17"/>
    <mergeCell ref="K7:K17"/>
    <mergeCell ref="N7:N17"/>
  </mergeCells>
  <conditionalFormatting sqref="F7:F17">
    <cfRule type="cellIs" dxfId="6" priority="5" operator="greaterThan">
      <formula>120000</formula>
    </cfRule>
  </conditionalFormatting>
  <conditionalFormatting sqref="I7:I17">
    <cfRule type="cellIs" dxfId="5" priority="3" operator="greaterThan">
      <formula>120000</formula>
    </cfRule>
  </conditionalFormatting>
  <conditionalFormatting sqref="L7:L17">
    <cfRule type="cellIs" dxfId="4" priority="2" operator="greaterThan">
      <formula>120000</formula>
    </cfRule>
  </conditionalFormatting>
  <conditionalFormatting sqref="O7:O17">
    <cfRule type="cellIs" dxfId="0" priority="1" operator="greaterThan">
      <formula>120000</formula>
    </cfRule>
  </conditionalFormatting>
  <dataValidations count="2">
    <dataValidation type="list" allowBlank="1" showInputMessage="1" showErrorMessage="1" sqref="D7" xr:uid="{7D38E813-BC86-465C-84C2-5793358D310E}">
      <formula1>$T$6:$T$8</formula1>
    </dataValidation>
    <dataValidation type="list" allowBlank="1" showInputMessage="1" showErrorMessage="1" sqref="C7" xr:uid="{73803A20-6847-4290-9659-42D717373A78}">
      <formula1>$T$6:$T$9</formula1>
    </dataValidation>
  </dataValidations>
  <pageMargins left="0.7" right="0.7" top="0.75" bottom="0.75" header="0.3" footer="0.3"/>
  <pageSetup scale="4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 xmlns="431d60b5-bc3f-4264-9286-e22c2945c1ae" xsi:nil="true"/>
    <DateandTime xmlns="431d60b5-bc3f-4264-9286-e22c2945c1a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B2C07CACFD6C4BAC6E85CF35BE7FB0" ma:contentTypeVersion="15" ma:contentTypeDescription="Create a new document." ma:contentTypeScope="" ma:versionID="b415a8a7caeeb51d241b431f17573218">
  <xsd:schema xmlns:xsd="http://www.w3.org/2001/XMLSchema" xmlns:xs="http://www.w3.org/2001/XMLSchema" xmlns:p="http://schemas.microsoft.com/office/2006/metadata/properties" xmlns:ns2="431d60b5-bc3f-4264-9286-e22c2945c1ae" xmlns:ns3="6de2c958-59a2-4e5f-8237-3461fd469209" targetNamespace="http://schemas.microsoft.com/office/2006/metadata/properties" ma:root="true" ma:fieldsID="784240dee0d211529f95fa2e8fad1a04" ns2:_="" ns3:_="">
    <xsd:import namespace="431d60b5-bc3f-4264-9286-e22c2945c1ae"/>
    <xsd:import namespace="6de2c958-59a2-4e5f-8237-3461fd4692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DateandTime" minOccurs="0"/>
                <xsd:element ref="ns2:Imag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d60b5-bc3f-4264-9286-e22c2945c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eandTime" ma:index="17" nillable="true" ma:displayName="Date and Time" ma:format="DateTime" ma:internalName="DateandTime">
      <xsd:simpleType>
        <xsd:restriction base="dms:DateTime"/>
      </xsd:simpleType>
    </xsd:element>
    <xsd:element name="Image" ma:index="18" nillable="true" ma:displayName="Image" ma:format="Thumbnail" ma:internalName="Imag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2c958-59a2-4e5f-8237-3461fd46920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C21874-4812-4EE1-85DF-2095F1A444D0}">
  <ds:schemaRefs>
    <ds:schemaRef ds:uri="http://schemas.microsoft.com/office/2006/metadata/properties"/>
    <ds:schemaRef ds:uri="http://schemas.microsoft.com/office/infopath/2007/PartnerControls"/>
    <ds:schemaRef ds:uri="431d60b5-bc3f-4264-9286-e22c2945c1ae"/>
  </ds:schemaRefs>
</ds:datastoreItem>
</file>

<file path=customXml/itemProps2.xml><?xml version="1.0" encoding="utf-8"?>
<ds:datastoreItem xmlns:ds="http://schemas.openxmlformats.org/officeDocument/2006/customXml" ds:itemID="{1EA49D81-CEE1-4758-A725-DC9FE55744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F0E133-72EB-4ADE-9838-79BE350E18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d60b5-bc3f-4264-9286-e22c2945c1ae"/>
    <ds:schemaRef ds:uri="6de2c958-59a2-4e5f-8237-3461fd4692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Load Cell Selection</vt:lpstr>
      <vt:lpstr>'Load Cell Selection'!Print_Area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zumbrun</dc:creator>
  <cp:lastModifiedBy>henry zumbrun</cp:lastModifiedBy>
  <dcterms:created xsi:type="dcterms:W3CDTF">2022-05-02T15:09:59Z</dcterms:created>
  <dcterms:modified xsi:type="dcterms:W3CDTF">2022-06-02T13:01:53Z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0x01010054B2C07CACFD6C4BAC6E85CF35BE7FB0</vt:lpwstr>
  </property>
</Properties>
</file>