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force.sharepoint.com/sites/Marketing/Shared Documents/Blogs/Calculating Expanded Uncertainty at the time of calibration ASTM E74 ILAC P14/"/>
    </mc:Choice>
  </mc:AlternateContent>
  <xr:revisionPtr revIDLastSave="758" documentId="8_{013BB453-BC4F-4D0E-BDEA-1528C9F26F90}" xr6:coauthVersionLast="47" xr6:coauthVersionMax="47" xr10:uidLastSave="{9C8CC7FF-E1E3-495B-AF24-DF9A94FF6780}"/>
  <bookViews>
    <workbookView xWindow="735" yWindow="735" windowWidth="27240" windowHeight="13590" xr2:uid="{05FD742F-A879-459B-87F0-EC6E3213B260}"/>
  </bookViews>
  <sheets>
    <sheet name="Data Entry" sheetId="3" r:id="rId1"/>
  </sheets>
  <externalReferences>
    <externalReference r:id="rId2"/>
    <externalReference r:id="rId3"/>
    <externalReference r:id="rId4"/>
  </externalReferences>
  <definedNames>
    <definedName name="Coverage">[1]Blank_Uncertainty_Master!$N$1:$N$5</definedName>
    <definedName name="Distribution">#REF!</definedName>
    <definedName name="Divisor">'[2]R &amp; R Between Techs'!$K$1:$L$12</definedName>
    <definedName name="FORCE">IF('[3]Data Entry'!$N$11="TENSION",OFFSET('[3]Data Entry'!$AO$72,0,0,COUNT('[3]Data Entry'!$AO$72:$AO$85)),OFFSET('[3]Data Entry'!$AO$22,0,0,COUNT('[3]Data Entry'!$AO$22:$AO$35)))</definedName>
    <definedName name="FORCET">OFFSET('[3]Data Entry'!$AO$72,0,0,COUNT('[3]Data Entry'!$AO$72:$AO$85))</definedName>
    <definedName name="_xlnm.Print_Area" localSheetId="0">'Data Entry'!$B$2:$M$81</definedName>
    <definedName name="RUN_1">IF('[3]Data Entry'!$N$11="TENSION",OFFSET('[3]Data Entry'!$AP$72,0,0,COUNT('[3]Data Entry'!$AP$72:$AP$85)),OFFSET('[3]Data Entry'!$AP$22,0,0,COUNT('[3]Data Entry'!$AP$22:$AP$35)))</definedName>
    <definedName name="RUN_1T">IF('[3]Data Entry'!$N$11="COMPRESSION &amp; TENSION",OFFSET('[3]Data Entry'!$AP$72,0,0,COUNT('[3]Data Entry'!$AP$72:$AP$85)),OFFSET('[3]Data Entry'!$AT$72,0,0,COUNT('[3]Data Entry'!$AT$72:$AT$85)))</definedName>
    <definedName name="RUN_2">IF('[3]Data Entry'!$N$11="TENSION",OFFSET('[3]Data Entry'!$AQ$72,0,0,COUNT('[3]Data Entry'!$AQ$72:$AQ$85)),OFFSET('[3]Data Entry'!$AQ$22,0,0,COUNT('[3]Data Entry'!$AQ$22:$AQ$35)))</definedName>
    <definedName name="RUN_2T">IF('[3]Data Entry'!$N$11="COMPRESSION &amp; TENSION",OFFSET('[3]Data Entry'!$AQ$72,0,0,COUNT('[3]Data Entry'!$AQ$72:$AQ$85)),OFFSET('[3]Data Entry'!$AT$72,0,0,COUNT('[3]Data Entry'!$AT$72:$AT$85)))</definedName>
    <definedName name="RUN_3">IF('[3]Data Entry'!$N$11="TENSION",OFFSET('[3]Data Entry'!$AR$72,0,0,COUNT('[3]Data Entry'!$AR$72:$AR$85)),OFFSET('[3]Data Entry'!$AR$22,0,0,COUNT('[3]Data Entry'!$AR$22:$AR$35)))</definedName>
    <definedName name="RUN_3T">IF('[3]Data Entry'!$N$11="COMPRESSION &amp; TENSION",OFFSET('[3]Data Entry'!$AR$72,0,0,COUNT('[3]Data Entry'!$AR$72:$AR$85)),OFFSET('[3]Data Entry'!$AT$72,0,0,COUNT('[3]Data Entry'!$AT$72:$AT$85)))</definedName>
    <definedName name="RUN_4">IF('[3]Data Entry'!$N$11="TENSION",OFFSET('[3]Data Entry'!$AS$72,0,0,COUNT('[3]Data Entry'!$AS$72:$AS$85)),OFFSET('[3]Data Entry'!$AS$22,0,0,COUNT('[3]Data Entry'!$AS$22:$AS$35)))</definedName>
    <definedName name="RUN_4T">IF('[3]Data Entry'!$N$11="COMPRESSION &amp; TENSION",OFFSET('[3]Data Entry'!$AS$72,0,0,COUNT('[3]Data Entry'!$AS$72:$AS$85)),OFFSET('[3]Data Entry'!$AT$72,0,0,COUNT('[3]Data Entry'!$AT$72:$AT$85)))</definedName>
    <definedName name="TecSign">INDIRECT(#REF!)</definedName>
    <definedName name="xrange">INDIRECT(CONCATENATE("'CMC Summary'!$b$8:$b$",COUNT('[2]CMC Summary'!$B$8:$B$19)+7))</definedName>
    <definedName name="yrange">INDIRECT(CONCATENATE("'CMC Summary'!$C$8:$C$",COUNT('[2]CMC Summary'!$C$8:$C$19)+7))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3" l="1"/>
  <c r="K17" i="3" s="1"/>
  <c r="J18" i="3"/>
  <c r="K18" i="3" s="1"/>
  <c r="F45" i="3"/>
  <c r="F44" i="3"/>
  <c r="D45" i="3"/>
  <c r="D44" i="3"/>
  <c r="F28" i="3"/>
  <c r="C26" i="3"/>
  <c r="H31" i="3"/>
  <c r="I31" i="3" s="1"/>
  <c r="H32" i="3"/>
  <c r="I32" i="3" s="1"/>
  <c r="H33" i="3"/>
  <c r="I33" i="3" s="1"/>
  <c r="H34" i="3"/>
  <c r="I34" i="3" s="1"/>
  <c r="H35" i="3"/>
  <c r="I35" i="3" s="1"/>
  <c r="H36" i="3"/>
  <c r="I36" i="3" s="1"/>
  <c r="H37" i="3"/>
  <c r="I37" i="3" s="1"/>
  <c r="H38" i="3"/>
  <c r="I38" i="3" s="1"/>
  <c r="H39" i="3"/>
  <c r="I39" i="3" s="1"/>
  <c r="H40" i="3"/>
  <c r="I40" i="3" s="1"/>
  <c r="H41" i="3"/>
  <c r="I41" i="3" s="1"/>
  <c r="H42" i="3"/>
  <c r="I42" i="3" s="1"/>
  <c r="H30" i="3"/>
  <c r="I30" i="3" s="1"/>
  <c r="E31" i="3"/>
  <c r="G31" i="3" s="1"/>
  <c r="E32" i="3"/>
  <c r="G32" i="3" s="1"/>
  <c r="E33" i="3"/>
  <c r="G33" i="3" s="1"/>
  <c r="E34" i="3"/>
  <c r="G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G41" i="3" s="1"/>
  <c r="E42" i="3"/>
  <c r="G42" i="3" s="1"/>
  <c r="E30" i="3"/>
  <c r="G30" i="3" s="1"/>
  <c r="J31" i="3"/>
  <c r="J32" i="3"/>
  <c r="J33" i="3"/>
  <c r="J34" i="3"/>
  <c r="J35" i="3"/>
  <c r="J36" i="3"/>
  <c r="J37" i="3"/>
  <c r="J38" i="3"/>
  <c r="J39" i="3"/>
  <c r="J40" i="3"/>
  <c r="J41" i="3"/>
  <c r="J42" i="3"/>
  <c r="K31" i="3"/>
  <c r="K32" i="3"/>
  <c r="K33" i="3"/>
  <c r="K34" i="3"/>
  <c r="K35" i="3"/>
  <c r="K36" i="3"/>
  <c r="K37" i="3"/>
  <c r="K38" i="3"/>
  <c r="K39" i="3"/>
  <c r="K40" i="3"/>
  <c r="L40" i="3" s="1"/>
  <c r="K41" i="3"/>
  <c r="K42" i="3"/>
  <c r="L42" i="3"/>
  <c r="M31" i="3"/>
  <c r="N31" i="3" s="1"/>
  <c r="M32" i="3"/>
  <c r="N32" i="3" s="1"/>
  <c r="M33" i="3"/>
  <c r="N33" i="3" s="1"/>
  <c r="M34" i="3"/>
  <c r="N34" i="3" s="1"/>
  <c r="M35" i="3"/>
  <c r="N35" i="3" s="1"/>
  <c r="M36" i="3"/>
  <c r="N36" i="3" s="1"/>
  <c r="M37" i="3"/>
  <c r="N37" i="3" s="1"/>
  <c r="M38" i="3"/>
  <c r="N38" i="3" s="1"/>
  <c r="M39" i="3"/>
  <c r="N39" i="3" s="1"/>
  <c r="M40" i="3"/>
  <c r="N40" i="3" s="1"/>
  <c r="M41" i="3"/>
  <c r="N41" i="3" s="1"/>
  <c r="M42" i="3"/>
  <c r="N42" i="3" s="1"/>
  <c r="K30" i="3"/>
  <c r="M30" i="3"/>
  <c r="N30" i="3" s="1"/>
  <c r="J30" i="3"/>
  <c r="L30" i="3" l="1"/>
  <c r="G7" i="3" s="1"/>
  <c r="H7" i="3" s="1"/>
  <c r="I7" i="3" s="1"/>
  <c r="J7" i="3" s="1"/>
  <c r="K7" i="3" s="1"/>
  <c r="L34" i="3"/>
  <c r="G11" i="3" s="1"/>
  <c r="L31" i="3"/>
  <c r="L35" i="3"/>
  <c r="L33" i="3"/>
  <c r="L32" i="3"/>
  <c r="G9" i="3" s="1"/>
  <c r="G19" i="3"/>
  <c r="H19" i="3" s="1"/>
  <c r="I19" i="3" s="1"/>
  <c r="J19" i="3" s="1"/>
  <c r="K19" i="3" s="1"/>
  <c r="L39" i="3"/>
  <c r="G16" i="3" s="1"/>
  <c r="L38" i="3"/>
  <c r="G15" i="3" s="1"/>
  <c r="L37" i="3"/>
  <c r="L36" i="3"/>
  <c r="L41" i="3"/>
  <c r="G8" i="3" l="1"/>
  <c r="H8" i="3" s="1"/>
  <c r="I8" i="3" s="1"/>
  <c r="J8" i="3" s="1"/>
  <c r="K8" i="3" s="1"/>
  <c r="H9" i="3"/>
  <c r="I9" i="3" s="1"/>
  <c r="J9" i="3" s="1"/>
  <c r="K9" i="3" s="1"/>
  <c r="G10" i="3"/>
  <c r="H10" i="3" s="1"/>
  <c r="I10" i="3" s="1"/>
  <c r="J10" i="3" s="1"/>
  <c r="K10" i="3" s="1"/>
  <c r="H16" i="3"/>
  <c r="I16" i="3" s="1"/>
  <c r="J16" i="3" s="1"/>
  <c r="K16" i="3" s="1"/>
  <c r="G12" i="3"/>
  <c r="H12" i="3" s="1"/>
  <c r="I12" i="3" s="1"/>
  <c r="J12" i="3" s="1"/>
  <c r="K12" i="3" s="1"/>
  <c r="G13" i="3"/>
  <c r="H13" i="3" s="1"/>
  <c r="I13" i="3" s="1"/>
  <c r="J13" i="3" s="1"/>
  <c r="K13" i="3" s="1"/>
  <c r="G14" i="3"/>
  <c r="H14" i="3" s="1"/>
  <c r="I14" i="3" s="1"/>
  <c r="J14" i="3" s="1"/>
  <c r="K14" i="3" s="1"/>
  <c r="H11" i="3"/>
  <c r="I11" i="3" s="1"/>
  <c r="J11" i="3" s="1"/>
  <c r="K11" i="3" s="1"/>
  <c r="H15" i="3"/>
  <c r="I15" i="3" s="1"/>
  <c r="J15" i="3" s="1"/>
  <c r="K15" i="3" s="1"/>
  <c r="C2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tc={107EC196-C355-4EB1-8B2A-852776D1550C}</author>
  </authors>
  <commentList>
    <comment ref="C11" authorId="0" shapeId="0" xr:uid="{107EC196-C355-4EB1-8B2A-852776D1550C}">
      <text>
        <t>[Threaded comment]
Your version of Excel allows you to read this threaded comment; however, any edits to it will get removed if the file is opened in a newer version of Excel. Learn more: https://go.microsoft.com/fwlink/?linkid=870924
Comment:
    If Compression and Tension are required, then perform each test seperately</t>
      </text>
    </comment>
  </commentList>
</comments>
</file>

<file path=xl/sharedStrings.xml><?xml version="1.0" encoding="utf-8"?>
<sst xmlns="http://schemas.openxmlformats.org/spreadsheetml/2006/main" count="72" uniqueCount="60">
  <si>
    <t>Test Point #</t>
  </si>
  <si>
    <t>Force Applied</t>
  </si>
  <si>
    <t>Percentage</t>
  </si>
  <si>
    <t xml:space="preserve">Company Name </t>
  </si>
  <si>
    <t>Date</t>
  </si>
  <si>
    <t>ASTM LLF (From Cert)</t>
  </si>
  <si>
    <t>lbf</t>
  </si>
  <si>
    <t>kgf</t>
  </si>
  <si>
    <t>N</t>
  </si>
  <si>
    <t>A1</t>
  </si>
  <si>
    <t>A0</t>
  </si>
  <si>
    <t>Data Entry Page</t>
  </si>
  <si>
    <t>Enter Information and Data From Morehouse Certificate</t>
  </si>
  <si>
    <t>Compression</t>
  </si>
  <si>
    <t>Tension</t>
  </si>
  <si>
    <t>Mode Type</t>
  </si>
  <si>
    <t>Company</t>
  </si>
  <si>
    <t xml:space="preserve">Uncertainty </t>
  </si>
  <si>
    <t>Meter Serial Number</t>
  </si>
  <si>
    <t xml:space="preserve">Force Units </t>
  </si>
  <si>
    <t xml:space="preserve">Ref Exp Unc in a % or numerical form? </t>
  </si>
  <si>
    <r>
      <t xml:space="preserve">Ref Exp if % Unc </t>
    </r>
    <r>
      <rPr>
        <b/>
        <i/>
        <sz val="11"/>
        <color theme="1"/>
        <rFont val="Calibri"/>
        <family val="2"/>
        <scheme val="minor"/>
      </rPr>
      <t xml:space="preserve">k </t>
    </r>
    <r>
      <rPr>
        <b/>
        <sz val="11"/>
        <color theme="1"/>
        <rFont val="Calibri"/>
        <family val="2"/>
        <scheme val="minor"/>
      </rPr>
      <t>= 2</t>
    </r>
  </si>
  <si>
    <t>mV/V  % Unc k = 2</t>
  </si>
  <si>
    <t xml:space="preserve">mV/V </t>
  </si>
  <si>
    <t>uw</t>
  </si>
  <si>
    <t>u</t>
  </si>
  <si>
    <t xml:space="preserve">Resolution </t>
  </si>
  <si>
    <t>uv</t>
  </si>
  <si>
    <t>ur</t>
  </si>
  <si>
    <t>Measured Output</t>
  </si>
  <si>
    <t>Fitted Curve or</t>
  </si>
  <si>
    <t>Average or</t>
  </si>
  <si>
    <t xml:space="preserve">Readability </t>
  </si>
  <si>
    <t>UUT Res</t>
  </si>
  <si>
    <t>ures</t>
  </si>
  <si>
    <t>Res/3.464</t>
  </si>
  <si>
    <t>uc</t>
  </si>
  <si>
    <r>
      <rPr>
        <i/>
        <u/>
        <sz val="11"/>
        <color theme="0"/>
        <rFont val="Calibri"/>
        <family val="2"/>
        <scheme val="minor"/>
      </rPr>
      <t>k</t>
    </r>
    <r>
      <rPr>
        <u/>
        <sz val="11"/>
        <color theme="0"/>
        <rFont val="Calibri"/>
        <family val="2"/>
        <scheme val="minor"/>
      </rPr>
      <t xml:space="preserve"> = 2</t>
    </r>
  </si>
  <si>
    <r>
      <rPr>
        <i/>
        <u/>
        <sz val="11"/>
        <color theme="0"/>
        <rFont val="Calibri"/>
        <family val="2"/>
        <scheme val="minor"/>
      </rPr>
      <t>k</t>
    </r>
    <r>
      <rPr>
        <u/>
        <sz val="11"/>
        <color theme="0"/>
        <rFont val="Calibri"/>
        <family val="2"/>
        <scheme val="minor"/>
      </rPr>
      <t xml:space="preserve"> = 1</t>
    </r>
  </si>
  <si>
    <r>
      <rPr>
        <i/>
        <u/>
        <sz val="11"/>
        <color theme="0"/>
        <rFont val="Calibri"/>
        <family val="2"/>
        <scheme val="minor"/>
      </rPr>
      <t>k</t>
    </r>
    <r>
      <rPr>
        <u/>
        <sz val="11"/>
        <color theme="0"/>
        <rFont val="Calibri"/>
        <family val="2"/>
        <scheme val="minor"/>
      </rPr>
      <t xml:space="preserve"> = 2.4</t>
    </r>
  </si>
  <si>
    <t>ASTM llf</t>
  </si>
  <si>
    <r>
      <rPr>
        <b/>
        <i/>
        <u/>
        <sz val="11"/>
        <color theme="0"/>
        <rFont val="Calibri"/>
        <family val="2"/>
        <scheme val="minor"/>
      </rPr>
      <t>k</t>
    </r>
    <r>
      <rPr>
        <b/>
        <u/>
        <sz val="11"/>
        <color theme="0"/>
        <rFont val="Calibri"/>
        <family val="2"/>
        <scheme val="minor"/>
      </rPr>
      <t xml:space="preserve"> = 1</t>
    </r>
  </si>
  <si>
    <t>U</t>
  </si>
  <si>
    <t xml:space="preserve">Rounded </t>
  </si>
  <si>
    <t>Round SIG FIG</t>
  </si>
  <si>
    <t>As a %</t>
  </si>
  <si>
    <t>Response Units</t>
  </si>
  <si>
    <t>Instrument Serial Number</t>
  </si>
  <si>
    <t>Enter Force Applied and Reduced Run Data From Certificate</t>
  </si>
  <si>
    <t>Uncertainty Calculation</t>
  </si>
  <si>
    <t>k = 2</t>
  </si>
  <si>
    <t xml:space="preserve">INTERCEPT </t>
  </si>
  <si>
    <t>B0</t>
  </si>
  <si>
    <t>SLOPE</t>
  </si>
  <si>
    <t>B1</t>
  </si>
  <si>
    <t>Instrument Type</t>
  </si>
  <si>
    <t>Calibrations R Us</t>
  </si>
  <si>
    <t>Load Cell</t>
  </si>
  <si>
    <t>U-Sample</t>
  </si>
  <si>
    <t>MY025154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</si>
</sst>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0%"/>
    <numFmt numFmtId="165" formatCode="0.00000"/>
    <numFmt numFmtId="166" formatCode="0.0000"/>
    <numFmt numFmtId="167" formatCode="0.000"/>
    <numFmt numFmtId="168" formatCode="0.0"/>
    <numFmt numFmtId="169" formatCode="0.000000"/>
    <numFmt numFmtId="170" formatCode="0.000000E+00"/>
    <numFmt numFmtId="171" formatCode="0.000000000000000000"/>
    <numFmt numFmtId="172" formatCode="0.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u/>
      <sz val="11"/>
      <color theme="0"/>
      <name val="Calibri"/>
      <family val="2"/>
      <scheme val="minor"/>
    </font>
    <font>
      <i/>
      <u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b/>
      <sz val="12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4" borderId="30" applyNumberFormat="0" applyAlignment="0" applyProtection="0"/>
    <xf numFmtId="0" fontId="13" fillId="5" borderId="31" applyNumberFormat="0" applyAlignment="0" applyProtection="0"/>
  </cellStyleXfs>
  <cellXfs count="116">
    <xf numFmtId="0" fontId="0" fillId="0" borderId="0" xfId="0"/>
    <xf numFmtId="0" fontId="4" fillId="2" borderId="1" xfId="0" applyFont="1" applyFill="1" applyBorder="1" applyAlignment="1">
      <alignment horizontal="center"/>
    </xf>
    <xf numFmtId="0" fontId="0" fillId="0" borderId="0" xfId="0"/>
    <xf numFmtId="164" fontId="3" fillId="0" borderId="0" xfId="1" applyNumberFormat="1" applyFont="1" applyFill="1" applyBorder="1"/>
    <xf numFmtId="0" fontId="0" fillId="0" borderId="0" xfId="0"/>
    <xf numFmtId="0" fontId="3" fillId="0" borderId="4" xfId="0" applyFont="1" applyBorder="1"/>
    <xf numFmtId="0" fontId="0" fillId="0" borderId="9" xfId="0" applyBorder="1"/>
    <xf numFmtId="0" fontId="3" fillId="0" borderId="0" xfId="0" applyFont="1" applyBorder="1"/>
    <xf numFmtId="0" fontId="4" fillId="2" borderId="1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3" borderId="0" xfId="0" applyFill="1"/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/>
    <xf numFmtId="0" fontId="0" fillId="3" borderId="3" xfId="0" applyFont="1" applyFill="1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 applyAlignment="1"/>
    <xf numFmtId="0" fontId="9" fillId="3" borderId="0" xfId="0" applyFont="1" applyFill="1"/>
    <xf numFmtId="0" fontId="0" fillId="3" borderId="0" xfId="0" applyFill="1" applyAlignment="1"/>
    <xf numFmtId="0" fontId="6" fillId="3" borderId="0" xfId="0" applyFont="1" applyFill="1" applyBorder="1" applyAlignment="1"/>
    <xf numFmtId="165" fontId="3" fillId="3" borderId="0" xfId="1" applyNumberFormat="1" applyFont="1" applyFill="1" applyBorder="1"/>
    <xf numFmtId="0" fontId="3" fillId="3" borderId="4" xfId="0" applyFont="1" applyFill="1" applyBorder="1"/>
    <xf numFmtId="0" fontId="0" fillId="3" borderId="6" xfId="0" applyFill="1" applyBorder="1"/>
    <xf numFmtId="0" fontId="0" fillId="3" borderId="5" xfId="0" applyFill="1" applyBorder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10" fillId="3" borderId="0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11" fillId="3" borderId="0" xfId="0" applyFont="1" applyFill="1"/>
    <xf numFmtId="0" fontId="10" fillId="3" borderId="0" xfId="0" applyFont="1" applyFill="1" applyBorder="1" applyAlignment="1"/>
    <xf numFmtId="0" fontId="15" fillId="3" borderId="0" xfId="0" applyFont="1" applyFill="1" applyBorder="1" applyAlignment="1">
      <alignment horizontal="center"/>
    </xf>
    <xf numFmtId="167" fontId="2" fillId="2" borderId="24" xfId="0" applyNumberFormat="1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167" fontId="2" fillId="2" borderId="35" xfId="0" applyNumberFormat="1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0" fontId="0" fillId="0" borderId="0" xfId="0" applyFont="1"/>
    <xf numFmtId="0" fontId="0" fillId="3" borderId="0" xfId="0" applyFont="1" applyFill="1"/>
    <xf numFmtId="0" fontId="18" fillId="2" borderId="18" xfId="0" applyFont="1" applyFill="1" applyBorder="1" applyAlignment="1">
      <alignment horizontal="center"/>
    </xf>
    <xf numFmtId="166" fontId="2" fillId="2" borderId="18" xfId="0" applyNumberFormat="1" applyFont="1" applyFill="1" applyBorder="1" applyAlignment="1">
      <alignment horizontal="center"/>
    </xf>
    <xf numFmtId="169" fontId="4" fillId="2" borderId="1" xfId="1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3" borderId="1" xfId="0" applyFont="1" applyFill="1" applyBorder="1"/>
    <xf numFmtId="169" fontId="4" fillId="2" borderId="20" xfId="1" applyNumberFormat="1" applyFont="1" applyFill="1" applyBorder="1" applyAlignment="1">
      <alignment horizontal="center"/>
    </xf>
    <xf numFmtId="166" fontId="2" fillId="2" borderId="37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7" fontId="2" fillId="2" borderId="38" xfId="0" applyNumberFormat="1" applyFont="1" applyFill="1" applyBorder="1" applyAlignment="1">
      <alignment horizontal="center"/>
    </xf>
    <xf numFmtId="0" fontId="13" fillId="5" borderId="31" xfId="3" applyAlignment="1">
      <alignment horizontal="center"/>
    </xf>
    <xf numFmtId="166" fontId="13" fillId="5" borderId="31" xfId="3" applyNumberFormat="1" applyAlignment="1">
      <alignment horizontal="center"/>
    </xf>
    <xf numFmtId="165" fontId="13" fillId="5" borderId="31" xfId="3" applyNumberFormat="1" applyAlignment="1">
      <alignment horizontal="center"/>
    </xf>
    <xf numFmtId="0" fontId="12" fillId="4" borderId="30" xfId="2" applyAlignment="1" applyProtection="1">
      <alignment horizontal="center"/>
      <protection locked="0"/>
    </xf>
    <xf numFmtId="14" fontId="12" fillId="4" borderId="30" xfId="2" applyNumberFormat="1" applyAlignment="1" applyProtection="1">
      <alignment horizontal="center"/>
      <protection locked="0"/>
    </xf>
    <xf numFmtId="164" fontId="12" fillId="4" borderId="30" xfId="2" applyNumberFormat="1" applyProtection="1">
      <protection locked="0"/>
    </xf>
    <xf numFmtId="169" fontId="12" fillId="4" borderId="30" xfId="2" applyNumberFormat="1" applyProtection="1">
      <protection locked="0"/>
    </xf>
    <xf numFmtId="166" fontId="12" fillId="4" borderId="30" xfId="2" applyNumberFormat="1" applyProtection="1">
      <protection locked="0"/>
    </xf>
    <xf numFmtId="0" fontId="12" fillId="4" borderId="30" xfId="2" applyAlignment="1" applyProtection="1">
      <protection locked="0"/>
    </xf>
    <xf numFmtId="165" fontId="12" fillId="4" borderId="30" xfId="2" applyNumberFormat="1" applyBorder="1" applyAlignment="1" applyProtection="1">
      <alignment horizontal="center"/>
      <protection locked="0"/>
    </xf>
    <xf numFmtId="165" fontId="12" fillId="4" borderId="39" xfId="2" applyNumberFormat="1" applyBorder="1" applyAlignment="1" applyProtection="1">
      <alignment horizontal="center"/>
      <protection locked="0"/>
    </xf>
    <xf numFmtId="168" fontId="12" fillId="4" borderId="30" xfId="2" applyNumberFormat="1" applyProtection="1">
      <protection locked="0"/>
    </xf>
    <xf numFmtId="0" fontId="4" fillId="2" borderId="4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164" fontId="4" fillId="2" borderId="40" xfId="1" applyNumberFormat="1" applyFont="1" applyFill="1" applyBorder="1" applyAlignment="1">
      <alignment horizontal="center"/>
    </xf>
    <xf numFmtId="164" fontId="4" fillId="2" borderId="19" xfId="1" applyNumberFormat="1" applyFont="1" applyFill="1" applyBorder="1" applyAlignment="1">
      <alignment horizontal="center"/>
    </xf>
    <xf numFmtId="167" fontId="4" fillId="2" borderId="35" xfId="0" applyNumberFormat="1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164" fontId="4" fillId="2" borderId="23" xfId="1" applyNumberFormat="1" applyFont="1" applyFill="1" applyBorder="1" applyAlignment="1">
      <alignment horizontal="center"/>
    </xf>
    <xf numFmtId="166" fontId="2" fillId="2" borderId="24" xfId="1" applyNumberFormat="1" applyFont="1" applyFill="1" applyBorder="1" applyAlignment="1">
      <alignment horizontal="center"/>
    </xf>
    <xf numFmtId="164" fontId="4" fillId="2" borderId="25" xfId="1" applyNumberFormat="1" applyFont="1" applyFill="1" applyBorder="1" applyAlignment="1">
      <alignment horizontal="center"/>
    </xf>
    <xf numFmtId="166" fontId="2" fillId="2" borderId="21" xfId="1" applyNumberFormat="1" applyFont="1" applyFill="1" applyBorder="1" applyAlignment="1">
      <alignment horizontal="center"/>
    </xf>
    <xf numFmtId="166" fontId="4" fillId="2" borderId="36" xfId="0" applyNumberFormat="1" applyFont="1" applyFill="1" applyBorder="1" applyAlignment="1">
      <alignment horizontal="center"/>
    </xf>
    <xf numFmtId="166" fontId="4" fillId="2" borderId="14" xfId="0" applyNumberFormat="1" applyFont="1" applyFill="1" applyBorder="1" applyAlignment="1">
      <alignment horizontal="center"/>
    </xf>
    <xf numFmtId="168" fontId="4" fillId="2" borderId="23" xfId="1" applyNumberFormat="1" applyFont="1" applyFill="1" applyBorder="1" applyAlignment="1">
      <alignment horizontal="center"/>
    </xf>
    <xf numFmtId="1" fontId="4" fillId="2" borderId="23" xfId="1" applyNumberFormat="1" applyFont="1" applyFill="1" applyBorder="1" applyAlignment="1">
      <alignment horizontal="center"/>
    </xf>
    <xf numFmtId="1" fontId="4" fillId="2" borderId="25" xfId="1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66" fontId="2" fillId="2" borderId="9" xfId="1" applyNumberFormat="1" applyFont="1" applyFill="1" applyBorder="1" applyAlignment="1">
      <alignment horizontal="center"/>
    </xf>
    <xf numFmtId="166" fontId="2" fillId="2" borderId="28" xfId="1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167" fontId="4" fillId="2" borderId="7" xfId="0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/>
    </xf>
    <xf numFmtId="164" fontId="4" fillId="2" borderId="29" xfId="1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>
      <alignment horizontal="center"/>
    </xf>
    <xf numFmtId="167" fontId="2" fillId="2" borderId="23" xfId="0" applyNumberFormat="1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13" fillId="5" borderId="31" xfId="3"/>
    <xf numFmtId="170" fontId="13" fillId="5" borderId="31" xfId="3" applyNumberFormat="1"/>
    <xf numFmtId="171" fontId="0" fillId="3" borderId="0" xfId="0" applyNumberFormat="1" applyFill="1"/>
    <xf numFmtId="172" fontId="13" fillId="5" borderId="31" xfId="1" applyNumberFormat="1" applyFont="1" applyFill="1" applyBorder="1" applyAlignment="1">
      <alignment horizontal="center"/>
    </xf>
    <xf numFmtId="168" fontId="12" fillId="4" borderId="41" xfId="2" applyNumberFormat="1" applyBorder="1" applyAlignment="1" applyProtection="1">
      <alignment horizontal="center"/>
      <protection locked="0"/>
    </xf>
    <xf numFmtId="165" fontId="12" fillId="4" borderId="42" xfId="2" applyNumberFormat="1" applyBorder="1" applyAlignment="1" applyProtection="1">
      <alignment horizontal="center"/>
      <protection locked="0"/>
    </xf>
    <xf numFmtId="165" fontId="12" fillId="4" borderId="43" xfId="2" applyNumberFormat="1" applyBorder="1" applyAlignment="1" applyProtection="1">
      <alignment horizontal="center"/>
      <protection locked="0"/>
    </xf>
    <xf numFmtId="0" fontId="12" fillId="4" borderId="44" xfId="2" applyBorder="1" applyAlignment="1" applyProtection="1">
      <alignment horizontal="center"/>
      <protection locked="0"/>
    </xf>
    <xf numFmtId="165" fontId="12" fillId="4" borderId="41" xfId="2" applyNumberFormat="1" applyBorder="1" applyAlignment="1" applyProtection="1">
      <alignment horizontal="center"/>
      <protection locked="0"/>
    </xf>
    <xf numFmtId="0" fontId="5" fillId="3" borderId="15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167" fontId="4" fillId="2" borderId="33" xfId="0" applyNumberFormat="1" applyFont="1" applyFill="1" applyBorder="1" applyAlignment="1">
      <alignment horizontal="center"/>
    </xf>
    <xf numFmtId="167" fontId="4" fillId="2" borderId="34" xfId="0" applyNumberFormat="1" applyFont="1" applyFill="1" applyBorder="1" applyAlignment="1">
      <alignment horizontal="center"/>
    </xf>
    <xf numFmtId="167" fontId="4" fillId="2" borderId="32" xfId="0" applyNumberFormat="1" applyFont="1" applyFill="1" applyBorder="1" applyAlignment="1">
      <alignment horizontal="center"/>
    </xf>
    <xf numFmtId="0" fontId="20" fillId="5" borderId="31" xfId="3" applyFont="1" applyAlignment="1">
      <alignment horizontal="center"/>
    </xf>
    <xf numFmtId="164" fontId="14" fillId="0" borderId="12" xfId="1" applyNumberFormat="1" applyFont="1" applyFill="1" applyBorder="1" applyAlignment="1">
      <alignment horizontal="center"/>
    </xf>
    <xf numFmtId="164" fontId="14" fillId="0" borderId="27" xfId="1" applyNumberFormat="1" applyFont="1" applyFill="1" applyBorder="1" applyAlignment="1">
      <alignment horizontal="center"/>
    </xf>
    <xf numFmtId="164" fontId="14" fillId="0" borderId="13" xfId="1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 textRotation="180" wrapText="1"/>
    </xf>
  </cellXfs>
  <cellStyles count="4">
    <cellStyle name="Input" xfId="2" builtinId="20"/>
    <cellStyle name="Normal" xfId="0" builtinId="0"/>
    <cellStyle name="Output" xfId="3" builtinId="21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495299</xdr:colOff>
      <xdr:row>1</xdr:row>
      <xdr:rowOff>9524</xdr:rowOff>
    </xdr:from>
    <xdr:ext cx="2655187" cy="657225"/>
    <xdr:pic>
      <xdr:nvPicPr>
        <xdr:cNvPr id="2" name="Picture 1">
          <a:extLst>
            <a:ext uri="{FF2B5EF4-FFF2-40B4-BE49-F238E27FC236}">
              <a16:creationId xmlns:a16="http://schemas.microsoft.com/office/drawing/2014/main" id="{04EEF92B-1641-4DB4-90F8-79022CE25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4" y="66674"/>
          <a:ext cx="2655187" cy="657225"/>
        </a:xfrm>
        <a:prstGeom prst="rect">
          <a:avLst/>
        </a:prstGeom>
      </xdr:spPr>
    </xdr:pic>
    <xdr:clientData/>
  </xdr:oneCellAnchor>
  <xdr:twoCellAnchor>
    <xdr:from>
      <xdr:col>3</xdr:col>
      <xdr:colOff>668343</xdr:colOff>
      <xdr:row>22</xdr:row>
      <xdr:rowOff>28575</xdr:rowOff>
    </xdr:from>
    <xdr:to>
      <xdr:col>3</xdr:col>
      <xdr:colOff>668344</xdr:colOff>
      <xdr:row>25</xdr:row>
      <xdr:rowOff>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F810B619-9B2E-4A0A-81EF-28E241A9FA18}"/>
            </a:ext>
          </a:extLst>
        </xdr:cNvPr>
        <xdr:cNvCxnSpPr/>
      </xdr:nvCxnSpPr>
      <xdr:spPr>
        <a:xfrm>
          <a:off x="3994156" y="4537075"/>
          <a:ext cx="1" cy="5588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323850</xdr:colOff>
      <xdr:row>4</xdr:row>
      <xdr:rowOff>1</xdr:rowOff>
    </xdr:from>
    <xdr:to>
      <xdr:col>4</xdr:col>
      <xdr:colOff>85725</xdr:colOff>
      <xdr:row>4</xdr:row>
      <xdr:rowOff>9525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7142E1FB-DC4D-49F8-875E-B88A9A1509EB}"/>
            </a:ext>
          </a:extLst>
        </xdr:cNvPr>
        <xdr:cNvCxnSpPr/>
      </xdr:nvCxnSpPr>
      <xdr:spPr>
        <a:xfrm flipH="1" flipV="1">
          <a:off x="3457575" y="1019176"/>
          <a:ext cx="571500" cy="9524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295278</xdr:colOff>
      <xdr:row>17</xdr:row>
      <xdr:rowOff>160332</xdr:rowOff>
    </xdr:from>
    <xdr:to>
      <xdr:col>4</xdr:col>
      <xdr:colOff>95250</xdr:colOff>
      <xdr:row>17</xdr:row>
      <xdr:rowOff>160333</xdr:rowOff>
    </xdr:to>
    <xdr:cxnSp macro="">
      <xdr:nvCxnSpPr>
        <xdr:cNvPr id="22" name="Straight Arrow Connector 21">
          <a:extLst>
            <a:ext uri="{FF2B5EF4-FFF2-40B4-BE49-F238E27FC236}">
              <a16:creationId xmlns:a16="http://schemas.microsoft.com/office/drawing/2014/main" id="{FCA670CC-32D0-4D36-9F3C-E4C45DF81330}"/>
            </a:ext>
          </a:extLst>
        </xdr:cNvPr>
        <xdr:cNvCxnSpPr/>
      </xdr:nvCxnSpPr>
      <xdr:spPr>
        <a:xfrm flipH="1">
          <a:off x="3621091" y="3724270"/>
          <a:ext cx="1212847" cy="1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</xdr:colOff>
      <xdr:row>4</xdr:row>
      <xdr:rowOff>9525</xdr:rowOff>
    </xdr:from>
    <xdr:to>
      <xdr:col>4</xdr:col>
      <xdr:colOff>95250</xdr:colOff>
      <xdr:row>17</xdr:row>
      <xdr:rowOff>158750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724291B8-BFF5-4419-88D7-37761A262E4B}"/>
            </a:ext>
          </a:extLst>
        </xdr:cNvPr>
        <xdr:cNvCxnSpPr/>
      </xdr:nvCxnSpPr>
      <xdr:spPr>
        <a:xfrm>
          <a:off x="4824413" y="1089025"/>
          <a:ext cx="9525" cy="263366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908055</xdr:colOff>
      <xdr:row>22</xdr:row>
      <xdr:rowOff>22226</xdr:rowOff>
    </xdr:from>
    <xdr:to>
      <xdr:col>2</xdr:col>
      <xdr:colOff>908056</xdr:colOff>
      <xdr:row>24</xdr:row>
      <xdr:rowOff>192088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5680178F-9D72-43F5-B77F-6464D54859F0}"/>
            </a:ext>
          </a:extLst>
        </xdr:cNvPr>
        <xdr:cNvCxnSpPr/>
      </xdr:nvCxnSpPr>
      <xdr:spPr>
        <a:xfrm>
          <a:off x="2582868" y="4530726"/>
          <a:ext cx="1" cy="5588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force-my.sharepoint.com/Users/Henry/Desktop/Blank%20Uncertainty%20Master_2003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CMC-CALCULATIONS-FOR-FORCE-MEASUREMENTS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hforce-my.sharepoint.com/sites/Lab/Shared%20Documents/SOFTWARE%20LAB%20CONTROLLED/CURRENT/ISO%20376%20Calculator/ISO%20376%20Calculator%20v%208.2.5%20Bac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_Uncertainty_Master"/>
      <sheetName val="RISK"/>
    </sheetNames>
    <sheetDataSet>
      <sheetData sheetId="0">
        <row r="1">
          <cell r="M1" t="str">
            <v>Y</v>
          </cell>
          <cell r="N1">
            <v>0.68269999999999997</v>
          </cell>
        </row>
        <row r="2">
          <cell r="N2">
            <v>0.95</v>
          </cell>
        </row>
        <row r="3">
          <cell r="N3">
            <v>0.95450000000000002</v>
          </cell>
        </row>
        <row r="4">
          <cell r="N4">
            <v>0.99</v>
          </cell>
        </row>
        <row r="5">
          <cell r="N5">
            <v>0.99729999999999996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finitions"/>
      <sheetName val="Uncertainty Worksheet"/>
      <sheetName val="R &amp; R Between Techs"/>
      <sheetName val="CMC Summary"/>
      <sheetName val="En For PT"/>
      <sheetName val="Calc Resoution 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>
        <row r="1">
          <cell r="K1" t="str">
            <v>Normal (68.26%, k=1)</v>
          </cell>
          <cell r="L1">
            <v>1</v>
          </cell>
        </row>
        <row r="2">
          <cell r="K2" t="str">
            <v>Expanded (95% k=1.96)</v>
          </cell>
          <cell r="L2">
            <v>1.96</v>
          </cell>
        </row>
        <row r="3">
          <cell r="K3" t="str">
            <v>Expanded (95.45% k=2)</v>
          </cell>
          <cell r="L3">
            <v>2</v>
          </cell>
        </row>
        <row r="4">
          <cell r="K4" t="str">
            <v>Expanded (98.36% k=2.4)</v>
          </cell>
          <cell r="L4">
            <v>2.4</v>
          </cell>
        </row>
        <row r="5">
          <cell r="K5" t="str">
            <v>Expanded (99% k=2.58)</v>
          </cell>
          <cell r="L5">
            <v>2.5779999999999998</v>
          </cell>
        </row>
        <row r="6">
          <cell r="K6" t="str">
            <v>Expanded (99.73% k=3)</v>
          </cell>
          <cell r="L6">
            <v>3</v>
          </cell>
        </row>
        <row r="7">
          <cell r="K7" t="str">
            <v>Specific Divisor</v>
          </cell>
          <cell r="L7">
            <v>3.4</v>
          </cell>
        </row>
        <row r="8">
          <cell r="K8" t="str">
            <v>None</v>
          </cell>
          <cell r="L8">
            <v>0</v>
          </cell>
        </row>
        <row r="9">
          <cell r="K9" t="str">
            <v>U-Shaped (sqrt 2)</v>
          </cell>
          <cell r="L9">
            <v>1.4142135623730951</v>
          </cell>
        </row>
        <row r="10">
          <cell r="K10" t="str">
            <v>Rectangular (sqrt 3)</v>
          </cell>
          <cell r="L10">
            <v>1.7320508075688772</v>
          </cell>
        </row>
        <row r="11">
          <cell r="K11" t="str">
            <v>Triangular (sqrt 6)</v>
          </cell>
          <cell r="L11">
            <v>2.4494897427831779</v>
          </cell>
        </row>
        <row r="12">
          <cell r="K12" t="str">
            <v>Resolution (sqrt 12)</v>
          </cell>
          <cell r="L12">
            <v>3.4641016151377544</v>
          </cell>
        </row>
      </sheetData>
      <sheetData sheetId="4">
        <row r="8">
          <cell r="B8" t="str">
            <v xml:space="preserve"> </v>
          </cell>
          <cell r="C8" t="str">
            <v xml:space="preserve"> </v>
          </cell>
        </row>
        <row r="9">
          <cell r="B9" t="str">
            <v xml:space="preserve"> </v>
          </cell>
          <cell r="C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Certificate"/>
    </sheetNames>
    <sheetDataSet>
      <sheetData sheetId="0">
        <row r="2">
          <cell r="C2" t="str">
            <v>Tinius Olsen</v>
          </cell>
        </row>
        <row r="11">
          <cell r="N11" t="str">
            <v>COMPRESSION</v>
          </cell>
        </row>
        <row r="22"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</row>
        <row r="23">
          <cell r="AO23" t="str">
            <v/>
          </cell>
          <cell r="AP23" t="str">
            <v/>
          </cell>
          <cell r="AQ23" t="str">
            <v/>
          </cell>
          <cell r="AR23" t="str">
            <v/>
          </cell>
          <cell r="AS23" t="str">
            <v/>
          </cell>
        </row>
        <row r="24">
          <cell r="AO24" t="str">
            <v/>
          </cell>
          <cell r="AP24" t="str">
            <v/>
          </cell>
          <cell r="AQ24" t="str">
            <v/>
          </cell>
          <cell r="AR24" t="str">
            <v/>
          </cell>
          <cell r="AS24" t="str">
            <v/>
          </cell>
        </row>
        <row r="25">
          <cell r="AO25" t="str">
            <v/>
          </cell>
          <cell r="AP25" t="str">
            <v/>
          </cell>
          <cell r="AQ25" t="str">
            <v/>
          </cell>
          <cell r="AR25" t="str">
            <v/>
          </cell>
          <cell r="AS25" t="str">
            <v/>
          </cell>
        </row>
        <row r="26"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</row>
        <row r="27">
          <cell r="AO27" t="str">
            <v/>
          </cell>
          <cell r="AP27" t="str">
            <v/>
          </cell>
          <cell r="AQ27" t="str">
            <v/>
          </cell>
          <cell r="AR27" t="str">
            <v/>
          </cell>
          <cell r="AS27" t="str">
            <v/>
          </cell>
        </row>
        <row r="28">
          <cell r="AO28" t="str">
            <v/>
          </cell>
          <cell r="AP28" t="str">
            <v/>
          </cell>
          <cell r="AQ28" t="str">
            <v/>
          </cell>
          <cell r="AR28" t="str">
            <v/>
          </cell>
          <cell r="AS28" t="str">
            <v/>
          </cell>
        </row>
        <row r="29"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</row>
        <row r="30"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</row>
        <row r="31">
          <cell r="AO31" t="str">
            <v/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</row>
        <row r="32"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</row>
        <row r="33"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</row>
        <row r="34"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</row>
        <row r="35"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</row>
        <row r="72"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</row>
        <row r="73"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</row>
        <row r="74"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</row>
        <row r="75"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 t="str">
            <v/>
          </cell>
        </row>
        <row r="76"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 t="str">
            <v/>
          </cell>
        </row>
        <row r="77">
          <cell r="AO77" t="str">
            <v/>
          </cell>
          <cell r="AP77" t="str">
            <v/>
          </cell>
          <cell r="AQ77" t="str">
            <v/>
          </cell>
          <cell r="AR77" t="str">
            <v/>
          </cell>
          <cell r="AS77" t="str">
            <v/>
          </cell>
          <cell r="AT77" t="str">
            <v/>
          </cell>
        </row>
        <row r="78"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 t="str">
            <v/>
          </cell>
        </row>
        <row r="79">
          <cell r="AO79" t="str">
            <v/>
          </cell>
          <cell r="AP79" t="str">
            <v/>
          </cell>
          <cell r="AQ79" t="str">
            <v/>
          </cell>
          <cell r="AR79" t="str">
            <v/>
          </cell>
          <cell r="AS79" t="str">
            <v/>
          </cell>
          <cell r="AT79" t="str">
            <v/>
          </cell>
        </row>
        <row r="80"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</row>
        <row r="81"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</row>
        <row r="82"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</row>
        <row r="83">
          <cell r="AO83" t="str">
            <v/>
          </cell>
          <cell r="AP83" t="str">
            <v/>
          </cell>
          <cell r="AQ83" t="str">
            <v/>
          </cell>
          <cell r="AR83" t="str">
            <v/>
          </cell>
          <cell r="AS83" t="str">
            <v/>
          </cell>
          <cell r="AT83" t="str">
            <v/>
          </cell>
        </row>
        <row r="84">
          <cell r="AO84" t="str">
            <v/>
          </cell>
          <cell r="AP84" t="str">
            <v/>
          </cell>
          <cell r="AQ84" t="str">
            <v/>
          </cell>
          <cell r="AR84" t="str">
            <v/>
          </cell>
          <cell r="AS84" t="str">
            <v/>
          </cell>
          <cell r="AT84" t="str">
            <v/>
          </cell>
        </row>
        <row r="85"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 t="str">
            <v/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Henry A. Zumbrun" id="{33317EA4-C6E1-4B74-936D-34853CC59B6E}" userId="S::hzumbrun@mhforce.com::e67d580e-5812-434b-b48b-3ed7868c723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1" dT="2022-01-05T19:38:45.76" personId="{33317EA4-C6E1-4B74-936D-34853CC59B6E}" id="{107EC196-C355-4EB1-8B2A-852776D1550C}">
    <text>If Compression and Tension are required, then perform each test seperately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530CB-9DC5-4E95-830A-84F56EAB6EDD}">
  <sheetPr>
    <pageSetUpPr fitToPage="1"/>
  </sheetPr>
  <dimension ref="A1:AB86"/>
  <sheetViews>
    <sheetView tabSelected="1" zoomScale="120" zoomScaleNormal="120" workbookViewId="0">
      <selection activeCell="E5" sqref="E5:E19"/>
    </sheetView>
  </sheetViews>
  <sheetFormatPr defaultColWidth="8.85546875" defaultRowHeight="15" x14ac:dyDescent="0.25"/>
  <cols>
    <col min="1" max="1" width="0.7109375" style="4" customWidth="1"/>
    <col min="2" max="2" width="24.42578125" bestFit="1" customWidth="1"/>
    <col min="3" max="3" width="24.7109375" customWidth="1"/>
    <col min="4" max="4" width="21.140625" customWidth="1"/>
    <col min="5" max="5" width="14.7109375" style="2" customWidth="1"/>
    <col min="6" max="6" width="15.28515625" customWidth="1"/>
    <col min="7" max="7" width="15.28515625" bestFit="1" customWidth="1"/>
    <col min="8" max="8" width="22.28515625" bestFit="1" customWidth="1"/>
    <col min="9" max="9" width="14.7109375" style="4" bestFit="1" customWidth="1"/>
    <col min="10" max="11" width="14.7109375" style="4" customWidth="1"/>
    <col min="12" max="12" width="15.28515625" style="4" customWidth="1"/>
    <col min="13" max="13" width="15.28515625" style="4" bestFit="1" customWidth="1"/>
    <col min="14" max="14" width="15.28515625" style="4" customWidth="1"/>
    <col min="15" max="15" width="12.7109375" bestFit="1" customWidth="1"/>
    <col min="16" max="18" width="12.7109375" style="4" customWidth="1"/>
    <col min="19" max="19" width="15.5703125" style="4" bestFit="1" customWidth="1"/>
    <col min="20" max="20" width="12.7109375" style="4" customWidth="1"/>
    <col min="21" max="21" width="12.85546875" style="38" bestFit="1" customWidth="1"/>
    <col min="22" max="22" width="12.7109375" style="38" customWidth="1"/>
    <col min="23" max="24" width="9" style="38" bestFit="1" customWidth="1"/>
    <col min="25" max="25" width="8.85546875" style="38"/>
    <col min="26" max="28" width="9" style="38" bestFit="1" customWidth="1"/>
  </cols>
  <sheetData>
    <row r="1" spans="1:28" s="4" customFormat="1" ht="4.5" customHeight="1" thickBo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U1" s="38"/>
      <c r="V1" s="38"/>
      <c r="W1" s="38"/>
      <c r="X1" s="38"/>
      <c r="Y1" s="38"/>
      <c r="Z1" s="38"/>
      <c r="AA1" s="38"/>
      <c r="AB1" s="38"/>
    </row>
    <row r="2" spans="1:28" ht="50.25" customHeight="1" thickBot="1" x14ac:dyDescent="0.95">
      <c r="A2" s="10"/>
      <c r="B2" s="10"/>
      <c r="C2" s="10"/>
      <c r="D2" s="10"/>
      <c r="E2" s="98" t="s">
        <v>11</v>
      </c>
      <c r="F2" s="99"/>
      <c r="G2" s="99"/>
      <c r="H2" s="99"/>
      <c r="I2" s="99"/>
      <c r="J2" s="99"/>
      <c r="K2" s="99"/>
      <c r="L2" s="99"/>
      <c r="M2" s="99"/>
      <c r="N2" s="100"/>
      <c r="U2" s="39"/>
      <c r="V2" s="39"/>
      <c r="W2" s="39"/>
      <c r="X2" s="39"/>
      <c r="Y2" s="39"/>
      <c r="Z2" s="39"/>
      <c r="AA2" s="39"/>
      <c r="AB2" s="39"/>
    </row>
    <row r="3" spans="1:28" s="4" customFormat="1" x14ac:dyDescent="0.25">
      <c r="A3" s="10"/>
      <c r="B3" s="10"/>
      <c r="C3" s="11"/>
      <c r="D3" s="12"/>
      <c r="E3" s="10"/>
      <c r="F3" s="10"/>
      <c r="G3" s="10"/>
      <c r="H3" s="10"/>
      <c r="I3" s="10"/>
      <c r="J3" s="10"/>
      <c r="K3" s="10"/>
      <c r="L3" s="10"/>
      <c r="M3" s="10"/>
      <c r="N3" s="10"/>
      <c r="U3" s="39"/>
      <c r="V3" s="39"/>
      <c r="W3" s="39"/>
      <c r="X3" s="39"/>
      <c r="Y3" s="39"/>
      <c r="Z3" s="39"/>
      <c r="AA3" s="39"/>
      <c r="AB3" s="39"/>
    </row>
    <row r="4" spans="1:28" s="2" customFormat="1" ht="15.75" x14ac:dyDescent="0.25">
      <c r="A4" s="4"/>
      <c r="B4" s="101" t="s">
        <v>16</v>
      </c>
      <c r="C4" s="102"/>
      <c r="D4" s="12"/>
      <c r="E4" s="10"/>
      <c r="F4" s="10"/>
      <c r="G4" s="111" t="s">
        <v>49</v>
      </c>
      <c r="H4" s="111"/>
      <c r="I4" s="111"/>
      <c r="J4" s="111"/>
      <c r="K4" s="111"/>
      <c r="L4" s="18"/>
      <c r="M4" s="10"/>
      <c r="N4" s="10"/>
      <c r="P4" s="4"/>
      <c r="Q4" s="4"/>
      <c r="R4" s="4"/>
      <c r="S4" s="4"/>
      <c r="T4" s="4"/>
      <c r="U4" s="39"/>
      <c r="V4" s="39"/>
      <c r="W4" s="39"/>
      <c r="X4" s="39" t="s">
        <v>13</v>
      </c>
      <c r="Y4" s="39"/>
      <c r="Z4" s="39"/>
      <c r="AA4" s="39"/>
      <c r="AB4" s="39"/>
    </row>
    <row r="5" spans="1:28" s="4" customFormat="1" x14ac:dyDescent="0.25">
      <c r="B5" s="22" t="s">
        <v>3</v>
      </c>
      <c r="C5" s="52" t="s">
        <v>56</v>
      </c>
      <c r="D5" s="12"/>
      <c r="E5" s="115" t="s">
        <v>12</v>
      </c>
      <c r="F5" s="10"/>
      <c r="G5" s="49" t="s">
        <v>36</v>
      </c>
      <c r="H5" s="49" t="s">
        <v>42</v>
      </c>
      <c r="I5" s="49" t="s">
        <v>42</v>
      </c>
      <c r="J5" s="49" t="s">
        <v>42</v>
      </c>
      <c r="K5" s="49" t="s">
        <v>42</v>
      </c>
      <c r="L5" s="19"/>
      <c r="M5" s="10"/>
      <c r="N5" s="10"/>
      <c r="U5" s="39"/>
      <c r="V5" s="39" t="s">
        <v>6</v>
      </c>
      <c r="W5" s="39"/>
      <c r="X5" s="39" t="s">
        <v>14</v>
      </c>
      <c r="Y5" s="39"/>
      <c r="Z5" s="39"/>
      <c r="AA5" s="39"/>
      <c r="AB5" s="39"/>
    </row>
    <row r="6" spans="1:28" s="2" customFormat="1" x14ac:dyDescent="0.25">
      <c r="A6" s="4"/>
      <c r="B6" s="23" t="s">
        <v>4</v>
      </c>
      <c r="C6" s="53">
        <v>44671</v>
      </c>
      <c r="D6" s="12"/>
      <c r="E6" s="115"/>
      <c r="F6" s="10"/>
      <c r="G6" s="49" t="s">
        <v>25</v>
      </c>
      <c r="H6" s="49" t="s">
        <v>50</v>
      </c>
      <c r="I6" s="49" t="s">
        <v>43</v>
      </c>
      <c r="J6" s="49" t="s">
        <v>45</v>
      </c>
      <c r="K6" s="49" t="s">
        <v>46</v>
      </c>
      <c r="L6" s="18"/>
      <c r="M6" s="10"/>
      <c r="N6" s="10"/>
      <c r="P6" s="4"/>
      <c r="Q6" s="4"/>
      <c r="R6" s="4"/>
      <c r="S6" s="4"/>
      <c r="T6" s="4"/>
      <c r="U6" s="39"/>
      <c r="V6" s="39" t="s">
        <v>7</v>
      </c>
      <c r="W6" s="39"/>
      <c r="X6" s="39"/>
      <c r="Y6" s="39"/>
      <c r="Z6" s="39"/>
      <c r="AA6" s="39"/>
      <c r="AB6" s="39"/>
    </row>
    <row r="7" spans="1:28" s="2" customFormat="1" x14ac:dyDescent="0.25">
      <c r="A7" s="4"/>
      <c r="B7" s="23" t="s">
        <v>55</v>
      </c>
      <c r="C7" s="53" t="s">
        <v>57</v>
      </c>
      <c r="D7" s="26"/>
      <c r="E7" s="115"/>
      <c r="F7" s="10"/>
      <c r="G7" s="50">
        <f>IFERROR(SQRT(SUMSQ(G30,I30,L30,N30)),"")</f>
        <v>6.653641575227133E-2</v>
      </c>
      <c r="H7" s="50">
        <f>IFERROR(2*G7,"")</f>
        <v>0.13307283150454266</v>
      </c>
      <c r="I7" s="50">
        <f t="shared" ref="I7:I19" si="0">IFERROR(ROUND(H7,$C$20),"")</f>
        <v>0.13</v>
      </c>
      <c r="J7" s="92">
        <f>IFERROR(I7/C30,"")</f>
        <v>2.6000000000000002E-5</v>
      </c>
      <c r="K7" s="51">
        <f>IFERROR(ABS(J7*D30),"")</f>
        <v>1.040026E-5</v>
      </c>
      <c r="L7" s="19"/>
      <c r="M7" s="10"/>
      <c r="N7" s="10"/>
      <c r="P7" s="4"/>
      <c r="Q7" s="4"/>
      <c r="R7" s="4"/>
      <c r="S7" s="4"/>
      <c r="T7" s="4"/>
      <c r="U7" s="39"/>
      <c r="V7" s="39" t="s">
        <v>8</v>
      </c>
      <c r="W7" s="39"/>
      <c r="X7" s="39"/>
      <c r="Y7" s="39"/>
      <c r="Z7" s="39"/>
      <c r="AA7" s="39"/>
      <c r="AB7" s="39"/>
    </row>
    <row r="8" spans="1:28" s="2" customFormat="1" x14ac:dyDescent="0.25">
      <c r="A8" s="4"/>
      <c r="B8" s="27" t="s">
        <v>47</v>
      </c>
      <c r="C8" s="52" t="s">
        <v>58</v>
      </c>
      <c r="D8" s="12"/>
      <c r="E8" s="115"/>
      <c r="F8" s="10"/>
      <c r="G8" s="50">
        <f t="shared" ref="G8:G16" si="1">IFERROR(SQRT(SUMSQ(G31,I31,L31,N31)),"")</f>
        <v>0.11748231620613846</v>
      </c>
      <c r="H8" s="50">
        <f t="shared" ref="H8:H19" si="2">IFERROR(2*G8,"")</f>
        <v>0.23496463241227691</v>
      </c>
      <c r="I8" s="50">
        <f t="shared" si="0"/>
        <v>0.23</v>
      </c>
      <c r="J8" s="92">
        <f t="shared" ref="J8:J19" si="3">IFERROR(I8/C31,"")</f>
        <v>2.3E-5</v>
      </c>
      <c r="K8" s="51">
        <f t="shared" ref="K8:K19" si="4">IFERROR(ABS(J8*D31),"")</f>
        <v>1.8400459999999998E-5</v>
      </c>
      <c r="L8" s="18"/>
      <c r="M8" s="10"/>
      <c r="N8" s="10"/>
      <c r="P8" s="4"/>
      <c r="Q8" s="4"/>
      <c r="R8" s="4"/>
      <c r="S8" s="4"/>
      <c r="T8" s="4"/>
      <c r="U8" s="39"/>
      <c r="V8" s="39"/>
      <c r="W8" s="39"/>
      <c r="X8" s="39"/>
      <c r="Y8" s="39"/>
      <c r="Z8" s="39"/>
      <c r="AA8" s="39"/>
      <c r="AB8" s="39"/>
    </row>
    <row r="9" spans="1:28" s="4" customFormat="1" x14ac:dyDescent="0.25">
      <c r="B9" s="23" t="s">
        <v>18</v>
      </c>
      <c r="C9" s="52" t="s">
        <v>59</v>
      </c>
      <c r="D9" s="12"/>
      <c r="E9" s="115"/>
      <c r="F9" s="10"/>
      <c r="G9" s="50">
        <f t="shared" si="1"/>
        <v>0.17154327331947211</v>
      </c>
      <c r="H9" s="50">
        <f t="shared" si="2"/>
        <v>0.34308654663894422</v>
      </c>
      <c r="I9" s="50">
        <f t="shared" si="0"/>
        <v>0.34</v>
      </c>
      <c r="J9" s="92">
        <f t="shared" si="3"/>
        <v>2.2666666666666668E-5</v>
      </c>
      <c r="K9" s="51">
        <f t="shared" si="4"/>
        <v>2.7200680000000001E-5</v>
      </c>
      <c r="L9" s="19"/>
      <c r="M9" s="10"/>
      <c r="N9" s="10"/>
      <c r="U9" s="39"/>
      <c r="V9" s="39"/>
      <c r="W9" s="39"/>
      <c r="X9" s="39"/>
      <c r="Y9" s="39"/>
      <c r="Z9" s="39"/>
      <c r="AA9" s="39"/>
      <c r="AB9" s="39"/>
    </row>
    <row r="10" spans="1:28" s="4" customFormat="1" x14ac:dyDescent="0.25">
      <c r="B10" s="23" t="s">
        <v>19</v>
      </c>
      <c r="C10" s="52" t="s">
        <v>8</v>
      </c>
      <c r="D10" s="26"/>
      <c r="E10" s="115"/>
      <c r="F10" s="10"/>
      <c r="G10" s="50">
        <f t="shared" si="1"/>
        <v>0.22649965700009153</v>
      </c>
      <c r="H10" s="50">
        <f t="shared" si="2"/>
        <v>0.45299931400018306</v>
      </c>
      <c r="I10" s="50">
        <f t="shared" si="0"/>
        <v>0.45</v>
      </c>
      <c r="J10" s="92">
        <f t="shared" si="3"/>
        <v>2.2500000000000001E-5</v>
      </c>
      <c r="K10" s="51">
        <f t="shared" si="4"/>
        <v>3.6000900000000003E-5</v>
      </c>
      <c r="L10" s="18"/>
      <c r="M10" s="10"/>
      <c r="N10" s="10"/>
      <c r="U10" s="39"/>
      <c r="V10" s="39"/>
      <c r="W10" s="39"/>
      <c r="X10" s="39"/>
      <c r="Y10" s="39"/>
      <c r="Z10" s="39"/>
      <c r="AA10" s="39"/>
      <c r="AB10" s="39"/>
    </row>
    <row r="11" spans="1:28" s="2" customFormat="1" x14ac:dyDescent="0.25">
      <c r="A11" s="4"/>
      <c r="B11" s="6" t="s">
        <v>15</v>
      </c>
      <c r="C11" s="52" t="s">
        <v>14</v>
      </c>
      <c r="D11" s="12"/>
      <c r="E11" s="115"/>
      <c r="F11" s="10"/>
      <c r="G11" s="50">
        <f t="shared" si="1"/>
        <v>0.28182812957751235</v>
      </c>
      <c r="H11" s="50">
        <f t="shared" si="2"/>
        <v>0.56365625915502471</v>
      </c>
      <c r="I11" s="50">
        <f t="shared" si="0"/>
        <v>0.56000000000000005</v>
      </c>
      <c r="J11" s="92">
        <f t="shared" si="3"/>
        <v>2.2400000000000002E-5</v>
      </c>
      <c r="K11" s="51">
        <f t="shared" si="4"/>
        <v>4.4801120000000002E-5</v>
      </c>
      <c r="L11" s="10"/>
      <c r="M11" s="10"/>
      <c r="N11" s="10"/>
      <c r="P11" s="4"/>
      <c r="Q11" s="4"/>
      <c r="R11" s="4"/>
      <c r="S11" s="4"/>
      <c r="T11" s="4"/>
      <c r="U11" s="39"/>
      <c r="V11" s="39"/>
      <c r="W11" s="39"/>
      <c r="X11" s="39"/>
      <c r="Y11" s="39"/>
      <c r="Z11" s="39"/>
      <c r="AA11" s="39"/>
      <c r="AB11" s="38"/>
    </row>
    <row r="12" spans="1:28" s="2" customFormat="1" x14ac:dyDescent="0.25">
      <c r="A12" s="4"/>
      <c r="B12" s="13"/>
      <c r="C12" s="14"/>
      <c r="D12" s="12"/>
      <c r="E12" s="115"/>
      <c r="F12" s="10"/>
      <c r="G12" s="50">
        <f t="shared" si="1"/>
        <v>0.33734566044512732</v>
      </c>
      <c r="H12" s="50">
        <f t="shared" si="2"/>
        <v>0.67469132089025463</v>
      </c>
      <c r="I12" s="50">
        <f t="shared" si="0"/>
        <v>0.67</v>
      </c>
      <c r="J12" s="92">
        <f t="shared" si="3"/>
        <v>2.2333333333333335E-5</v>
      </c>
      <c r="K12" s="51">
        <f t="shared" si="4"/>
        <v>5.3601340000000001E-5</v>
      </c>
      <c r="L12" s="18"/>
      <c r="M12" s="10"/>
      <c r="N12" s="10"/>
      <c r="P12" s="4"/>
      <c r="Q12" s="4"/>
      <c r="R12" s="4"/>
      <c r="S12" s="4"/>
      <c r="T12" s="4"/>
      <c r="U12" s="39"/>
      <c r="V12" s="39"/>
      <c r="W12" s="39"/>
      <c r="X12" s="39"/>
      <c r="Y12" s="39"/>
      <c r="Z12" s="39"/>
      <c r="AA12" s="39"/>
      <c r="AB12" s="38"/>
    </row>
    <row r="13" spans="1:28" s="2" customFormat="1" ht="15.75" x14ac:dyDescent="0.25">
      <c r="A13" s="4"/>
      <c r="B13" s="103" t="s">
        <v>17</v>
      </c>
      <c r="C13" s="104"/>
      <c r="D13" s="105"/>
      <c r="E13" s="115"/>
      <c r="F13" s="10"/>
      <c r="G13" s="50">
        <f t="shared" si="1"/>
        <v>0.39297212957302602</v>
      </c>
      <c r="H13" s="50">
        <f t="shared" si="2"/>
        <v>0.78594425914605204</v>
      </c>
      <c r="I13" s="50">
        <f t="shared" si="0"/>
        <v>0.79</v>
      </c>
      <c r="J13" s="92">
        <f t="shared" si="3"/>
        <v>2.2571428571428574E-5</v>
      </c>
      <c r="K13" s="51">
        <f t="shared" si="4"/>
        <v>6.3201580000000007E-5</v>
      </c>
      <c r="L13" s="19"/>
      <c r="M13" s="10"/>
      <c r="N13" s="10"/>
      <c r="P13" s="4"/>
      <c r="Q13" s="4"/>
      <c r="R13" s="4"/>
      <c r="S13" s="4"/>
      <c r="T13" s="4"/>
      <c r="U13" s="39"/>
      <c r="V13" s="39"/>
      <c r="W13" s="39"/>
      <c r="X13" s="39"/>
      <c r="Y13" s="39"/>
      <c r="Z13" s="39"/>
      <c r="AA13" s="39"/>
      <c r="AB13" s="38"/>
    </row>
    <row r="14" spans="1:28" s="4" customFormat="1" x14ac:dyDescent="0.25">
      <c r="B14" s="106" t="s">
        <v>20</v>
      </c>
      <c r="C14" s="107"/>
      <c r="D14" s="57" t="s">
        <v>2</v>
      </c>
      <c r="E14" s="115"/>
      <c r="F14" s="10"/>
      <c r="G14" s="50">
        <f t="shared" si="1"/>
        <v>0.44866701976093487</v>
      </c>
      <c r="H14" s="50">
        <f t="shared" si="2"/>
        <v>0.89733403952186974</v>
      </c>
      <c r="I14" s="50">
        <f t="shared" si="0"/>
        <v>0.9</v>
      </c>
      <c r="J14" s="92">
        <f t="shared" si="3"/>
        <v>2.2500000000000001E-5</v>
      </c>
      <c r="K14" s="51">
        <f t="shared" si="4"/>
        <v>7.2001800000000006E-5</v>
      </c>
      <c r="L14" s="10"/>
      <c r="M14" s="10"/>
      <c r="N14" s="10"/>
      <c r="U14" s="39"/>
      <c r="V14" s="39"/>
      <c r="W14" s="39"/>
      <c r="X14" s="39"/>
      <c r="Y14" s="39"/>
      <c r="Z14" s="39"/>
      <c r="AA14" s="39"/>
      <c r="AB14" s="38"/>
    </row>
    <row r="15" spans="1:28" s="4" customFormat="1" x14ac:dyDescent="0.25">
      <c r="B15" s="5" t="s">
        <v>21</v>
      </c>
      <c r="C15" s="54">
        <v>2.0000000000000002E-5</v>
      </c>
      <c r="D15" s="16"/>
      <c r="E15" s="115"/>
      <c r="F15" s="10"/>
      <c r="G15" s="50">
        <f t="shared" si="1"/>
        <v>0.50440766709196549</v>
      </c>
      <c r="H15" s="50">
        <f t="shared" si="2"/>
        <v>1.008815334183931</v>
      </c>
      <c r="I15" s="50">
        <f t="shared" si="0"/>
        <v>1.01</v>
      </c>
      <c r="J15" s="92">
        <f t="shared" si="3"/>
        <v>2.2444444444444444E-5</v>
      </c>
      <c r="K15" s="51">
        <f t="shared" si="4"/>
        <v>8.0802019999999991E-5</v>
      </c>
      <c r="L15" s="10"/>
      <c r="M15" s="10"/>
      <c r="N15" s="10"/>
      <c r="U15" s="39"/>
      <c r="V15" s="39"/>
      <c r="W15" s="39"/>
      <c r="X15" s="39"/>
      <c r="Y15" s="39"/>
      <c r="Z15" s="39"/>
      <c r="AA15" s="39"/>
      <c r="AB15" s="38"/>
    </row>
    <row r="16" spans="1:28" s="4" customFormat="1" x14ac:dyDescent="0.25">
      <c r="B16" s="30" t="s">
        <v>22</v>
      </c>
      <c r="C16" s="54">
        <v>1.0000000000000001E-5</v>
      </c>
      <c r="D16" s="15"/>
      <c r="E16" s="115"/>
      <c r="F16" s="10"/>
      <c r="G16" s="50">
        <f t="shared" si="1"/>
        <v>0.56018041256470141</v>
      </c>
      <c r="H16" s="50">
        <f t="shared" si="2"/>
        <v>1.1203608251294028</v>
      </c>
      <c r="I16" s="50">
        <f t="shared" si="0"/>
        <v>1.1200000000000001</v>
      </c>
      <c r="J16" s="92">
        <f t="shared" si="3"/>
        <v>2.2400000000000002E-5</v>
      </c>
      <c r="K16" s="51">
        <f t="shared" si="4"/>
        <v>8.9602240000000004E-5</v>
      </c>
      <c r="L16" s="10"/>
      <c r="M16" s="10"/>
      <c r="N16" s="10"/>
      <c r="U16" s="39"/>
      <c r="V16" s="39"/>
      <c r="W16" s="39"/>
      <c r="X16" s="39"/>
      <c r="Y16" s="39"/>
      <c r="Z16" s="39"/>
      <c r="AA16" s="39"/>
      <c r="AB16" s="38"/>
    </row>
    <row r="17" spans="1:28" s="4" customFormat="1" x14ac:dyDescent="0.25">
      <c r="B17" s="29" t="s">
        <v>32</v>
      </c>
      <c r="C17" s="55">
        <v>1.0000000000000001E-5</v>
      </c>
      <c r="D17" s="15"/>
      <c r="E17" s="115"/>
      <c r="F17" s="10"/>
      <c r="G17" s="50"/>
      <c r="H17" s="50"/>
      <c r="I17" s="50"/>
      <c r="J17" s="92" t="str">
        <f t="shared" si="3"/>
        <v/>
      </c>
      <c r="K17" s="51" t="str">
        <f t="shared" si="4"/>
        <v/>
      </c>
      <c r="L17" s="10"/>
      <c r="M17" s="10"/>
      <c r="N17" s="10"/>
      <c r="U17" s="39"/>
      <c r="V17" s="39"/>
      <c r="W17" s="39"/>
      <c r="X17" s="39"/>
      <c r="Y17" s="39"/>
      <c r="Z17" s="39"/>
      <c r="AA17" s="39"/>
      <c r="AB17" s="38"/>
    </row>
    <row r="18" spans="1:28" s="4" customFormat="1" x14ac:dyDescent="0.25">
      <c r="B18" s="21" t="s">
        <v>5</v>
      </c>
      <c r="C18" s="56"/>
      <c r="D18" s="16"/>
      <c r="E18" s="115"/>
      <c r="F18" s="10"/>
      <c r="G18" s="50"/>
      <c r="H18" s="50"/>
      <c r="I18" s="50"/>
      <c r="J18" s="92" t="str">
        <f t="shared" si="3"/>
        <v/>
      </c>
      <c r="K18" s="51" t="str">
        <f t="shared" si="4"/>
        <v/>
      </c>
      <c r="L18" s="10"/>
      <c r="M18" s="10"/>
      <c r="N18" s="10"/>
      <c r="U18" s="39"/>
      <c r="V18" s="39"/>
      <c r="W18" s="39"/>
      <c r="X18" s="39"/>
      <c r="Y18" s="39"/>
      <c r="Z18" s="39"/>
      <c r="AA18" s="39"/>
      <c r="AB18" s="38"/>
    </row>
    <row r="19" spans="1:28" s="4" customFormat="1" x14ac:dyDescent="0.25">
      <c r="B19" s="7"/>
      <c r="C19" s="20"/>
      <c r="D19" s="15"/>
      <c r="E19" s="115"/>
      <c r="F19" s="10"/>
      <c r="G19" s="50" t="str">
        <f t="shared" ref="G19" si="5">IFERROR(SQRT(SUMSQ(G42+I42+L42+N42)),"")</f>
        <v/>
      </c>
      <c r="H19" s="50" t="str">
        <f t="shared" si="2"/>
        <v/>
      </c>
      <c r="I19" s="50" t="str">
        <f t="shared" si="0"/>
        <v/>
      </c>
      <c r="J19" s="92" t="str">
        <f t="shared" si="3"/>
        <v/>
      </c>
      <c r="K19" s="51" t="str">
        <f t="shared" si="4"/>
        <v/>
      </c>
      <c r="L19" s="10"/>
      <c r="M19" s="10"/>
      <c r="N19" s="10"/>
      <c r="U19" s="39"/>
      <c r="V19" s="39"/>
      <c r="W19" s="39"/>
      <c r="X19" s="39"/>
      <c r="Y19" s="39"/>
      <c r="Z19" s="39"/>
      <c r="AA19" s="39"/>
      <c r="AB19" s="38"/>
    </row>
    <row r="20" spans="1:28" s="4" customFormat="1" x14ac:dyDescent="0.25">
      <c r="B20" s="44" t="s">
        <v>44</v>
      </c>
      <c r="C20" s="60">
        <v>2</v>
      </c>
      <c r="D20" s="12"/>
      <c r="E20" s="15"/>
      <c r="F20" s="10"/>
      <c r="G20" s="10"/>
      <c r="H20" s="10"/>
      <c r="I20" s="10"/>
      <c r="J20" s="10"/>
      <c r="K20" s="10"/>
      <c r="L20" s="10"/>
      <c r="M20" s="10"/>
      <c r="N20" s="10"/>
      <c r="U20" s="39"/>
      <c r="V20" s="39"/>
      <c r="W20" s="39"/>
      <c r="X20" s="39"/>
      <c r="Y20" s="39"/>
      <c r="Z20" s="39"/>
      <c r="AA20" s="39"/>
      <c r="AB20" s="38"/>
    </row>
    <row r="21" spans="1:28" s="4" customFormat="1" x14ac:dyDescent="0.25">
      <c r="B21" s="24"/>
      <c r="C21" s="24"/>
      <c r="D21" s="12"/>
      <c r="E21" s="15"/>
      <c r="F21" s="10"/>
      <c r="H21" s="10"/>
      <c r="I21" s="10"/>
      <c r="J21" s="10"/>
      <c r="K21" s="10"/>
      <c r="M21" s="10"/>
      <c r="N21" s="10"/>
      <c r="U21" s="39"/>
      <c r="V21" s="39"/>
      <c r="W21" s="39"/>
      <c r="X21" s="39"/>
      <c r="Y21" s="39"/>
      <c r="Z21" s="39"/>
      <c r="AA21" s="39"/>
      <c r="AB21" s="39"/>
    </row>
    <row r="22" spans="1:28" s="4" customFormat="1" ht="15.75" x14ac:dyDescent="0.25">
      <c r="B22" s="24"/>
      <c r="C22" s="33" t="s">
        <v>48</v>
      </c>
      <c r="D22" s="33"/>
      <c r="E22" s="33"/>
      <c r="F22" s="32"/>
      <c r="G22" s="10"/>
      <c r="H22" s="91"/>
      <c r="I22" s="28"/>
      <c r="J22" s="28"/>
      <c r="K22" s="28"/>
      <c r="L22" s="10"/>
      <c r="M22" s="28"/>
      <c r="N22" s="28"/>
      <c r="U22" s="39"/>
      <c r="V22" s="39"/>
      <c r="W22" s="39"/>
      <c r="X22" s="39"/>
      <c r="Y22" s="39"/>
      <c r="Z22" s="39"/>
      <c r="AA22" s="39"/>
      <c r="AB22" s="39"/>
    </row>
    <row r="23" spans="1:28" s="2" customFormat="1" ht="15.75" x14ac:dyDescent="0.25">
      <c r="A23" s="4"/>
      <c r="B23" s="24"/>
      <c r="C23" s="24"/>
      <c r="D23" s="12"/>
      <c r="E23" s="17"/>
      <c r="F23" s="10"/>
      <c r="G23" s="10"/>
      <c r="H23" s="10"/>
      <c r="I23" s="10"/>
      <c r="J23" s="10"/>
      <c r="K23" s="10"/>
      <c r="L23" s="10"/>
      <c r="M23" s="10"/>
      <c r="N23" s="10"/>
      <c r="P23" s="4"/>
      <c r="Q23" s="4"/>
      <c r="R23" s="4"/>
      <c r="S23" s="4"/>
      <c r="T23" s="4"/>
      <c r="U23" s="39"/>
      <c r="V23" s="39"/>
      <c r="W23" s="39"/>
      <c r="X23" s="39"/>
      <c r="Y23" s="39"/>
      <c r="Z23" s="39"/>
      <c r="AA23" s="39"/>
      <c r="AB23" s="39"/>
    </row>
    <row r="24" spans="1:28" x14ac:dyDescent="0.25">
      <c r="B24" s="24"/>
      <c r="C24" s="24"/>
      <c r="D24" s="12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28" ht="15.75" thickBot="1" x14ac:dyDescent="0.3">
      <c r="B25" s="24"/>
      <c r="C25" s="3"/>
      <c r="D25" s="12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28" ht="16.5" thickBot="1" x14ac:dyDescent="0.3">
      <c r="B26" s="24"/>
      <c r="C26" s="112" t="str">
        <f>CONCATENATE(C11," Uncertainty Analysis at the Time of Calibration")</f>
        <v>Tension Uncertainty Analysis at the Time of Calibration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4"/>
      <c r="O26" s="4"/>
    </row>
    <row r="27" spans="1:28" x14ac:dyDescent="0.25">
      <c r="B27" s="10"/>
      <c r="C27" s="9"/>
      <c r="D27" s="62" t="s">
        <v>30</v>
      </c>
      <c r="E27" s="9" t="s">
        <v>1</v>
      </c>
      <c r="F27" s="8" t="s">
        <v>1</v>
      </c>
      <c r="G27" s="83" t="s">
        <v>1</v>
      </c>
      <c r="H27" s="110" t="s">
        <v>23</v>
      </c>
      <c r="I27" s="109"/>
      <c r="J27" s="108" t="s">
        <v>26</v>
      </c>
      <c r="K27" s="108"/>
      <c r="L27" s="109"/>
      <c r="M27" s="108" t="s">
        <v>40</v>
      </c>
      <c r="N27" s="109"/>
      <c r="T27"/>
    </row>
    <row r="28" spans="1:28" s="4" customFormat="1" x14ac:dyDescent="0.25">
      <c r="B28" s="10"/>
      <c r="C28" s="61" t="s">
        <v>1</v>
      </c>
      <c r="D28" s="47" t="s">
        <v>31</v>
      </c>
      <c r="E28" s="61"/>
      <c r="F28" s="1" t="str">
        <f>IF(D14="Percentage","","Numerical")</f>
        <v/>
      </c>
      <c r="G28" s="80" t="s">
        <v>24</v>
      </c>
      <c r="H28" s="86"/>
      <c r="I28" s="34" t="s">
        <v>27</v>
      </c>
      <c r="J28" s="82"/>
      <c r="K28" s="77"/>
      <c r="L28" s="34" t="s">
        <v>34</v>
      </c>
      <c r="M28" s="66"/>
      <c r="N28" s="43" t="s">
        <v>28</v>
      </c>
      <c r="U28" s="38"/>
      <c r="V28" s="38"/>
      <c r="W28" s="38"/>
      <c r="X28" s="38"/>
      <c r="Y28" s="38"/>
      <c r="Z28" s="38"/>
      <c r="AA28" s="38"/>
      <c r="AB28" s="38"/>
    </row>
    <row r="29" spans="1:28" ht="15.75" thickBot="1" x14ac:dyDescent="0.3">
      <c r="B29" s="25" t="s">
        <v>0</v>
      </c>
      <c r="C29" s="61" t="str">
        <f>C10</f>
        <v>N</v>
      </c>
      <c r="D29" s="47" t="s">
        <v>29</v>
      </c>
      <c r="E29" s="63" t="s">
        <v>37</v>
      </c>
      <c r="F29" s="35" t="s">
        <v>37</v>
      </c>
      <c r="G29" s="81" t="s">
        <v>41</v>
      </c>
      <c r="H29" s="87" t="s">
        <v>38</v>
      </c>
      <c r="I29" s="88" t="s">
        <v>41</v>
      </c>
      <c r="J29" s="67" t="s">
        <v>33</v>
      </c>
      <c r="K29" s="35" t="s">
        <v>32</v>
      </c>
      <c r="L29" s="40" t="s">
        <v>35</v>
      </c>
      <c r="M29" s="37" t="s">
        <v>39</v>
      </c>
      <c r="N29" s="40" t="s">
        <v>41</v>
      </c>
      <c r="T29"/>
    </row>
    <row r="30" spans="1:28" x14ac:dyDescent="0.25">
      <c r="B30" s="25">
        <v>1</v>
      </c>
      <c r="C30" s="93">
        <v>5000</v>
      </c>
      <c r="D30" s="97">
        <v>0.40000999999999998</v>
      </c>
      <c r="E30" s="64">
        <f t="shared" ref="E30:E42" si="6">IF(C30&gt;0.01,$C$15,"")</f>
        <v>2.0000000000000002E-5</v>
      </c>
      <c r="F30" s="58"/>
      <c r="G30" s="36">
        <f t="shared" ref="G30:G42" si="7">IFERROR(IF($D$14="Percentage",(C30*E30)/2,F30/2),"")</f>
        <v>0.05</v>
      </c>
      <c r="H30" s="84">
        <f t="shared" ref="H30:H42" si="8">IF(C30&gt;0.01,$C$16/2,"")</f>
        <v>5.0000000000000004E-6</v>
      </c>
      <c r="I30" s="85">
        <f t="shared" ref="I30:I42" si="9">IFERROR(ABS(C30*H30)," ")</f>
        <v>2.5000000000000001E-2</v>
      </c>
      <c r="J30" s="74">
        <f t="shared" ref="J30:J42" si="10">IFERROR(ABS(C30/D30)," ")</f>
        <v>12499.687507812305</v>
      </c>
      <c r="K30" s="42">
        <f t="shared" ref="K30:K42" si="11">IF(C30&gt;0.01,$C$17,"")</f>
        <v>1.0000000000000001E-5</v>
      </c>
      <c r="L30" s="69">
        <f t="shared" ref="L30:L42" si="12">IF(C30&gt;0.001,(J30*K30)/3.464," ")</f>
        <v>3.6084548232714508E-2</v>
      </c>
      <c r="M30" s="72">
        <f t="shared" ref="M30:M42" si="13">IF(C30&gt;0,$C$18," ")</f>
        <v>0</v>
      </c>
      <c r="N30" s="41">
        <f>IFERROR(M30/2.4," ")</f>
        <v>0</v>
      </c>
      <c r="T30"/>
    </row>
    <row r="31" spans="1:28" x14ac:dyDescent="0.25">
      <c r="B31" s="25">
        <v>2</v>
      </c>
      <c r="C31" s="93">
        <v>10000</v>
      </c>
      <c r="D31" s="97">
        <v>0.80001999999999995</v>
      </c>
      <c r="E31" s="64">
        <f t="shared" si="6"/>
        <v>2.0000000000000002E-5</v>
      </c>
      <c r="F31" s="58"/>
      <c r="G31" s="36">
        <f t="shared" si="7"/>
        <v>0.1</v>
      </c>
      <c r="H31" s="68">
        <f t="shared" si="8"/>
        <v>5.0000000000000004E-6</v>
      </c>
      <c r="I31" s="78">
        <f t="shared" si="9"/>
        <v>0.05</v>
      </c>
      <c r="J31" s="74">
        <f t="shared" si="10"/>
        <v>12499.687507812305</v>
      </c>
      <c r="K31" s="42">
        <f t="shared" si="11"/>
        <v>1.0000000000000001E-5</v>
      </c>
      <c r="L31" s="69">
        <f t="shared" si="12"/>
        <v>3.6084548232714508E-2</v>
      </c>
      <c r="M31" s="72">
        <f t="shared" si="13"/>
        <v>0</v>
      </c>
      <c r="N31" s="41">
        <f t="shared" ref="N31:N42" si="14">IFERROR(M31/2.4," ")</f>
        <v>0</v>
      </c>
      <c r="T31"/>
    </row>
    <row r="32" spans="1:28" x14ac:dyDescent="0.25">
      <c r="B32" s="25">
        <v>3</v>
      </c>
      <c r="C32" s="93">
        <v>15000</v>
      </c>
      <c r="D32" s="97">
        <v>1.2000299999999999</v>
      </c>
      <c r="E32" s="64">
        <f t="shared" si="6"/>
        <v>2.0000000000000002E-5</v>
      </c>
      <c r="F32" s="58"/>
      <c r="G32" s="36">
        <f t="shared" si="7"/>
        <v>0.15000000000000002</v>
      </c>
      <c r="H32" s="68">
        <f t="shared" si="8"/>
        <v>5.0000000000000004E-6</v>
      </c>
      <c r="I32" s="78">
        <f t="shared" si="9"/>
        <v>7.5000000000000011E-2</v>
      </c>
      <c r="J32" s="74">
        <f t="shared" si="10"/>
        <v>12499.687507812305</v>
      </c>
      <c r="K32" s="42">
        <f t="shared" si="11"/>
        <v>1.0000000000000001E-5</v>
      </c>
      <c r="L32" s="69">
        <f t="shared" si="12"/>
        <v>3.6084548232714508E-2</v>
      </c>
      <c r="M32" s="72">
        <f t="shared" si="13"/>
        <v>0</v>
      </c>
      <c r="N32" s="41">
        <f t="shared" si="14"/>
        <v>0</v>
      </c>
      <c r="T32"/>
    </row>
    <row r="33" spans="2:28" x14ac:dyDescent="0.25">
      <c r="B33" s="25">
        <v>4</v>
      </c>
      <c r="C33" s="93">
        <v>20000</v>
      </c>
      <c r="D33" s="97">
        <v>1.6000399999999999</v>
      </c>
      <c r="E33" s="64">
        <f t="shared" si="6"/>
        <v>2.0000000000000002E-5</v>
      </c>
      <c r="F33" s="58"/>
      <c r="G33" s="36">
        <f t="shared" si="7"/>
        <v>0.2</v>
      </c>
      <c r="H33" s="68">
        <f t="shared" si="8"/>
        <v>5.0000000000000004E-6</v>
      </c>
      <c r="I33" s="78">
        <f t="shared" si="9"/>
        <v>0.1</v>
      </c>
      <c r="J33" s="74">
        <f t="shared" si="10"/>
        <v>12499.687507812305</v>
      </c>
      <c r="K33" s="42">
        <f t="shared" si="11"/>
        <v>1.0000000000000001E-5</v>
      </c>
      <c r="L33" s="69">
        <f t="shared" si="12"/>
        <v>3.6084548232714508E-2</v>
      </c>
      <c r="M33" s="72">
        <f t="shared" si="13"/>
        <v>0</v>
      </c>
      <c r="N33" s="41">
        <f t="shared" si="14"/>
        <v>0</v>
      </c>
      <c r="T33"/>
    </row>
    <row r="34" spans="2:28" x14ac:dyDescent="0.25">
      <c r="B34" s="25">
        <v>5</v>
      </c>
      <c r="C34" s="93">
        <v>25000</v>
      </c>
      <c r="D34" s="97">
        <v>2.0000499999999999</v>
      </c>
      <c r="E34" s="64">
        <f t="shared" si="6"/>
        <v>2.0000000000000002E-5</v>
      </c>
      <c r="F34" s="58"/>
      <c r="G34" s="36">
        <f t="shared" si="7"/>
        <v>0.25</v>
      </c>
      <c r="H34" s="68">
        <f t="shared" si="8"/>
        <v>5.0000000000000004E-6</v>
      </c>
      <c r="I34" s="78">
        <f t="shared" si="9"/>
        <v>0.125</v>
      </c>
      <c r="J34" s="74">
        <f t="shared" si="10"/>
        <v>12499.687507812305</v>
      </c>
      <c r="K34" s="42">
        <f t="shared" si="11"/>
        <v>1.0000000000000001E-5</v>
      </c>
      <c r="L34" s="69">
        <f t="shared" si="12"/>
        <v>3.6084548232714508E-2</v>
      </c>
      <c r="M34" s="72">
        <f t="shared" si="13"/>
        <v>0</v>
      </c>
      <c r="N34" s="41">
        <f t="shared" si="14"/>
        <v>0</v>
      </c>
      <c r="T34"/>
    </row>
    <row r="35" spans="2:28" x14ac:dyDescent="0.25">
      <c r="B35" s="25">
        <v>6</v>
      </c>
      <c r="C35" s="93">
        <v>30000</v>
      </c>
      <c r="D35" s="97">
        <v>2.4000599999999999</v>
      </c>
      <c r="E35" s="64">
        <f t="shared" si="6"/>
        <v>2.0000000000000002E-5</v>
      </c>
      <c r="F35" s="58"/>
      <c r="G35" s="36">
        <f t="shared" si="7"/>
        <v>0.30000000000000004</v>
      </c>
      <c r="H35" s="68">
        <f t="shared" si="8"/>
        <v>5.0000000000000004E-6</v>
      </c>
      <c r="I35" s="78">
        <f t="shared" si="9"/>
        <v>0.15000000000000002</v>
      </c>
      <c r="J35" s="74">
        <f t="shared" si="10"/>
        <v>12499.687507812305</v>
      </c>
      <c r="K35" s="42">
        <f t="shared" si="11"/>
        <v>1.0000000000000001E-5</v>
      </c>
      <c r="L35" s="69">
        <f t="shared" si="12"/>
        <v>3.6084548232714508E-2</v>
      </c>
      <c r="M35" s="72">
        <f t="shared" si="13"/>
        <v>0</v>
      </c>
      <c r="N35" s="41">
        <f t="shared" si="14"/>
        <v>0</v>
      </c>
      <c r="T35"/>
    </row>
    <row r="36" spans="2:28" x14ac:dyDescent="0.25">
      <c r="B36" s="25">
        <v>7</v>
      </c>
      <c r="C36" s="93">
        <v>35000</v>
      </c>
      <c r="D36" s="97">
        <v>2.8000699999999998</v>
      </c>
      <c r="E36" s="64">
        <f t="shared" si="6"/>
        <v>2.0000000000000002E-5</v>
      </c>
      <c r="F36" s="58"/>
      <c r="G36" s="36">
        <f t="shared" si="7"/>
        <v>0.35000000000000003</v>
      </c>
      <c r="H36" s="68">
        <f t="shared" si="8"/>
        <v>5.0000000000000004E-6</v>
      </c>
      <c r="I36" s="78">
        <f t="shared" si="9"/>
        <v>0.17500000000000002</v>
      </c>
      <c r="J36" s="74">
        <f t="shared" si="10"/>
        <v>12499.687507812305</v>
      </c>
      <c r="K36" s="42">
        <f t="shared" si="11"/>
        <v>1.0000000000000001E-5</v>
      </c>
      <c r="L36" s="69">
        <f t="shared" si="12"/>
        <v>3.6084548232714508E-2</v>
      </c>
      <c r="M36" s="72">
        <f t="shared" si="13"/>
        <v>0</v>
      </c>
      <c r="N36" s="41">
        <f t="shared" si="14"/>
        <v>0</v>
      </c>
      <c r="T36"/>
    </row>
    <row r="37" spans="2:28" x14ac:dyDescent="0.25">
      <c r="B37" s="25">
        <v>8</v>
      </c>
      <c r="C37" s="93">
        <v>40000</v>
      </c>
      <c r="D37" s="97">
        <v>3.2000799999999998</v>
      </c>
      <c r="E37" s="64">
        <f t="shared" si="6"/>
        <v>2.0000000000000002E-5</v>
      </c>
      <c r="F37" s="58"/>
      <c r="G37" s="36">
        <f t="shared" si="7"/>
        <v>0.4</v>
      </c>
      <c r="H37" s="68">
        <f t="shared" si="8"/>
        <v>5.0000000000000004E-6</v>
      </c>
      <c r="I37" s="78">
        <f t="shared" si="9"/>
        <v>0.2</v>
      </c>
      <c r="J37" s="74">
        <f t="shared" si="10"/>
        <v>12499.687507812305</v>
      </c>
      <c r="K37" s="42">
        <f t="shared" si="11"/>
        <v>1.0000000000000001E-5</v>
      </c>
      <c r="L37" s="69">
        <f t="shared" si="12"/>
        <v>3.6084548232714508E-2</v>
      </c>
      <c r="M37" s="72">
        <f t="shared" si="13"/>
        <v>0</v>
      </c>
      <c r="N37" s="41">
        <f t="shared" si="14"/>
        <v>0</v>
      </c>
      <c r="T37"/>
    </row>
    <row r="38" spans="2:28" x14ac:dyDescent="0.25">
      <c r="B38" s="25">
        <v>9</v>
      </c>
      <c r="C38" s="93">
        <v>45000</v>
      </c>
      <c r="D38" s="97">
        <v>3.6000899999999998</v>
      </c>
      <c r="E38" s="64">
        <f t="shared" si="6"/>
        <v>2.0000000000000002E-5</v>
      </c>
      <c r="F38" s="58"/>
      <c r="G38" s="36">
        <f t="shared" si="7"/>
        <v>0.45</v>
      </c>
      <c r="H38" s="68">
        <f t="shared" si="8"/>
        <v>5.0000000000000004E-6</v>
      </c>
      <c r="I38" s="78">
        <f t="shared" si="9"/>
        <v>0.22500000000000001</v>
      </c>
      <c r="J38" s="74">
        <f t="shared" si="10"/>
        <v>12499.687507812305</v>
      </c>
      <c r="K38" s="42">
        <f t="shared" si="11"/>
        <v>1.0000000000000001E-5</v>
      </c>
      <c r="L38" s="69">
        <f t="shared" si="12"/>
        <v>3.6084548232714508E-2</v>
      </c>
      <c r="M38" s="72">
        <f t="shared" si="13"/>
        <v>0</v>
      </c>
      <c r="N38" s="41">
        <f t="shared" si="14"/>
        <v>0</v>
      </c>
      <c r="T38"/>
    </row>
    <row r="39" spans="2:28" x14ac:dyDescent="0.25">
      <c r="B39" s="25">
        <v>10</v>
      </c>
      <c r="C39" s="93">
        <v>50000</v>
      </c>
      <c r="D39" s="97">
        <v>4.0000999999999998</v>
      </c>
      <c r="E39" s="64">
        <f t="shared" si="6"/>
        <v>2.0000000000000002E-5</v>
      </c>
      <c r="F39" s="58"/>
      <c r="G39" s="36">
        <f t="shared" si="7"/>
        <v>0.5</v>
      </c>
      <c r="H39" s="68">
        <f t="shared" si="8"/>
        <v>5.0000000000000004E-6</v>
      </c>
      <c r="I39" s="78">
        <f t="shared" si="9"/>
        <v>0.25</v>
      </c>
      <c r="J39" s="74">
        <f t="shared" si="10"/>
        <v>12499.687507812305</v>
      </c>
      <c r="K39" s="42">
        <f t="shared" si="11"/>
        <v>1.0000000000000001E-5</v>
      </c>
      <c r="L39" s="69">
        <f t="shared" si="12"/>
        <v>3.6084548232714508E-2</v>
      </c>
      <c r="M39" s="72">
        <f t="shared" si="13"/>
        <v>0</v>
      </c>
      <c r="N39" s="41">
        <f t="shared" si="14"/>
        <v>0</v>
      </c>
      <c r="T39"/>
    </row>
    <row r="40" spans="2:28" x14ac:dyDescent="0.25">
      <c r="B40" s="25">
        <v>11</v>
      </c>
      <c r="C40" s="93"/>
      <c r="D40" s="95"/>
      <c r="E40" s="64" t="str">
        <f t="shared" si="6"/>
        <v/>
      </c>
      <c r="F40" s="58"/>
      <c r="G40" s="36" t="str">
        <f>IFERROR(IF($D$14="Percentage",(C40*E40)/2,F40/2),"")</f>
        <v/>
      </c>
      <c r="H40" s="68" t="str">
        <f t="shared" si="8"/>
        <v/>
      </c>
      <c r="I40" s="78" t="str">
        <f t="shared" si="9"/>
        <v xml:space="preserve"> </v>
      </c>
      <c r="J40" s="74" t="str">
        <f t="shared" si="10"/>
        <v xml:space="preserve"> </v>
      </c>
      <c r="K40" s="42" t="str">
        <f t="shared" si="11"/>
        <v/>
      </c>
      <c r="L40" s="69" t="str">
        <f>IF(C40&gt;0.001,(J40*K40)/3.464," ")</f>
        <v xml:space="preserve"> </v>
      </c>
      <c r="M40" s="72" t="str">
        <f t="shared" si="13"/>
        <v xml:space="preserve"> </v>
      </c>
      <c r="N40" s="41" t="str">
        <f t="shared" si="14"/>
        <v xml:space="preserve"> </v>
      </c>
      <c r="T40"/>
    </row>
    <row r="41" spans="2:28" x14ac:dyDescent="0.25">
      <c r="B41" s="25">
        <v>12</v>
      </c>
      <c r="C41" s="93"/>
      <c r="D41" s="95"/>
      <c r="E41" s="64" t="str">
        <f t="shared" si="6"/>
        <v/>
      </c>
      <c r="F41" s="58"/>
      <c r="G41" s="36" t="str">
        <f t="shared" si="7"/>
        <v/>
      </c>
      <c r="H41" s="68" t="str">
        <f t="shared" si="8"/>
        <v/>
      </c>
      <c r="I41" s="78" t="str">
        <f t="shared" si="9"/>
        <v xml:space="preserve"> </v>
      </c>
      <c r="J41" s="75" t="str">
        <f t="shared" si="10"/>
        <v xml:space="preserve"> </v>
      </c>
      <c r="K41" s="42" t="str">
        <f t="shared" si="11"/>
        <v/>
      </c>
      <c r="L41" s="69" t="str">
        <f t="shared" si="12"/>
        <v xml:space="preserve"> </v>
      </c>
      <c r="M41" s="72" t="str">
        <f t="shared" si="13"/>
        <v xml:space="preserve"> </v>
      </c>
      <c r="N41" s="41" t="str">
        <f t="shared" si="14"/>
        <v xml:space="preserve"> </v>
      </c>
      <c r="T41"/>
    </row>
    <row r="42" spans="2:28" ht="15.75" thickBot="1" x14ac:dyDescent="0.3">
      <c r="B42" s="25">
        <v>13</v>
      </c>
      <c r="C42" s="94"/>
      <c r="D42" s="96"/>
      <c r="E42" s="65" t="str">
        <f t="shared" si="6"/>
        <v/>
      </c>
      <c r="F42" s="59"/>
      <c r="G42" s="48" t="str">
        <f t="shared" si="7"/>
        <v/>
      </c>
      <c r="H42" s="70" t="str">
        <f t="shared" si="8"/>
        <v/>
      </c>
      <c r="I42" s="79" t="str">
        <f t="shared" si="9"/>
        <v xml:space="preserve"> </v>
      </c>
      <c r="J42" s="76" t="str">
        <f t="shared" si="10"/>
        <v xml:space="preserve"> </v>
      </c>
      <c r="K42" s="45" t="str">
        <f t="shared" si="11"/>
        <v/>
      </c>
      <c r="L42" s="71" t="str">
        <f t="shared" si="12"/>
        <v xml:space="preserve"> </v>
      </c>
      <c r="M42" s="73" t="str">
        <f t="shared" si="13"/>
        <v xml:space="preserve"> </v>
      </c>
      <c r="N42" s="46" t="str">
        <f t="shared" si="14"/>
        <v xml:space="preserve"> </v>
      </c>
      <c r="T42" s="31"/>
      <c r="U42" s="39"/>
      <c r="V42" s="39"/>
      <c r="W42" s="39"/>
      <c r="X42" s="39"/>
      <c r="Y42" s="39"/>
      <c r="Z42" s="39"/>
      <c r="AA42" s="39"/>
    </row>
    <row r="43" spans="2:28" x14ac:dyDescent="0.2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U43" s="39"/>
      <c r="V43" s="39"/>
      <c r="W43" s="39"/>
      <c r="X43" s="39"/>
      <c r="Y43" s="39"/>
      <c r="Z43" s="39"/>
      <c r="AA43" s="39"/>
      <c r="AB43" s="39"/>
    </row>
    <row r="44" spans="2:28" x14ac:dyDescent="0.25">
      <c r="B44" s="89" t="s">
        <v>51</v>
      </c>
      <c r="C44" s="89" t="s">
        <v>10</v>
      </c>
      <c r="D44" s="90">
        <f>INTERCEPT(D30:D42,C30:C42)</f>
        <v>0</v>
      </c>
      <c r="E44" s="89" t="s">
        <v>52</v>
      </c>
      <c r="F44" s="90">
        <f>INTERCEPT(C30:C42,D30:D42)</f>
        <v>-3.637978807091713E-12</v>
      </c>
      <c r="G44" s="10"/>
      <c r="H44" s="10"/>
      <c r="I44" s="10"/>
      <c r="J44" s="10"/>
      <c r="K44" s="10"/>
      <c r="L44" s="10"/>
      <c r="M44" s="10"/>
      <c r="N44" s="10"/>
      <c r="U44" s="39"/>
      <c r="V44" s="39"/>
      <c r="W44" s="39"/>
      <c r="X44" s="39"/>
      <c r="Y44" s="39"/>
      <c r="Z44" s="39"/>
      <c r="AA44" s="39"/>
      <c r="AB44" s="39"/>
    </row>
    <row r="45" spans="2:28" x14ac:dyDescent="0.25">
      <c r="B45" s="89" t="s">
        <v>53</v>
      </c>
      <c r="C45" s="89" t="s">
        <v>9</v>
      </c>
      <c r="D45" s="90">
        <f>SLOPE(D30:D42,C30:C42)</f>
        <v>8.0001999999999997E-5</v>
      </c>
      <c r="E45" s="89" t="s">
        <v>54</v>
      </c>
      <c r="F45" s="90">
        <f>SLOPE(C30:C42,D30:D42)</f>
        <v>12499.687507812307</v>
      </c>
      <c r="G45" s="10"/>
      <c r="H45" s="10"/>
      <c r="I45" s="10"/>
      <c r="J45" s="10"/>
      <c r="K45" s="10"/>
      <c r="L45" s="10"/>
      <c r="M45" s="10"/>
      <c r="N45" s="10"/>
      <c r="U45" s="39"/>
      <c r="V45" s="39"/>
      <c r="W45" s="39"/>
      <c r="X45" s="39"/>
      <c r="Y45" s="39"/>
      <c r="Z45" s="39"/>
      <c r="AA45" s="39"/>
      <c r="AB45" s="39"/>
    </row>
    <row r="46" spans="2:28" x14ac:dyDescent="0.2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U46" s="39"/>
      <c r="V46" s="39"/>
      <c r="W46" s="39"/>
      <c r="X46" s="39"/>
      <c r="Y46" s="39"/>
      <c r="Z46" s="39"/>
      <c r="AA46" s="39"/>
      <c r="AB46" s="39"/>
    </row>
    <row r="47" spans="2:28" x14ac:dyDescent="0.2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U47" s="39"/>
      <c r="V47" s="39"/>
      <c r="W47" s="39"/>
      <c r="X47" s="39"/>
      <c r="Y47" s="39"/>
      <c r="Z47" s="39"/>
      <c r="AA47" s="39"/>
      <c r="AB47" s="39"/>
    </row>
    <row r="48" spans="2:28" x14ac:dyDescent="0.2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U48" s="39"/>
      <c r="V48" s="39"/>
      <c r="W48" s="39"/>
      <c r="X48" s="39"/>
      <c r="Y48" s="39"/>
      <c r="Z48" s="39"/>
      <c r="AA48" s="39"/>
      <c r="AB48" s="39"/>
    </row>
    <row r="49" spans="2:28" x14ac:dyDescent="0.2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U49" s="39"/>
      <c r="V49" s="39"/>
      <c r="W49" s="39"/>
      <c r="X49" s="39"/>
      <c r="Y49" s="39"/>
      <c r="Z49" s="39"/>
      <c r="AA49" s="39"/>
      <c r="AB49" s="39"/>
    </row>
    <row r="50" spans="2:28" x14ac:dyDescent="0.2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U50" s="39"/>
      <c r="V50" s="39"/>
      <c r="W50" s="39"/>
      <c r="X50" s="39"/>
      <c r="Y50" s="39"/>
      <c r="Z50" s="39"/>
      <c r="AA50" s="39"/>
      <c r="AB50" s="39"/>
    </row>
    <row r="51" spans="2:28" x14ac:dyDescent="0.2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U51" s="39"/>
      <c r="V51" s="39"/>
      <c r="W51" s="39"/>
      <c r="X51" s="39"/>
      <c r="Y51" s="39"/>
      <c r="Z51" s="39"/>
      <c r="AA51" s="39"/>
      <c r="AB51" s="39"/>
    </row>
    <row r="52" spans="2:28" x14ac:dyDescent="0.2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U52" s="39"/>
      <c r="V52" s="39"/>
      <c r="W52" s="39"/>
      <c r="X52" s="39"/>
      <c r="Y52" s="39"/>
      <c r="Z52" s="39"/>
      <c r="AA52" s="39"/>
      <c r="AB52" s="39"/>
    </row>
    <row r="53" spans="2:28" x14ac:dyDescent="0.2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U53" s="39"/>
      <c r="V53" s="39"/>
      <c r="W53" s="39"/>
      <c r="X53" s="39"/>
      <c r="Y53" s="39"/>
      <c r="Z53" s="39"/>
      <c r="AA53" s="39"/>
      <c r="AB53" s="39"/>
    </row>
    <row r="54" spans="2:28" ht="15" customHeight="1" x14ac:dyDescent="0.2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U54" s="39"/>
      <c r="V54" s="39"/>
      <c r="W54" s="39"/>
      <c r="X54" s="39"/>
      <c r="Y54" s="39"/>
      <c r="Z54" s="39"/>
      <c r="AA54" s="39"/>
      <c r="AB54" s="39"/>
    </row>
    <row r="55" spans="2:28" x14ac:dyDescent="0.2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U55" s="39"/>
      <c r="V55" s="39"/>
      <c r="W55" s="39"/>
      <c r="X55" s="39"/>
      <c r="Y55" s="39"/>
      <c r="Z55" s="39"/>
      <c r="AA55" s="39"/>
      <c r="AB55" s="39"/>
    </row>
    <row r="56" spans="2:28" x14ac:dyDescent="0.2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U56" s="39"/>
      <c r="V56" s="39"/>
      <c r="W56" s="39"/>
      <c r="X56" s="39"/>
      <c r="Y56" s="39"/>
      <c r="Z56" s="39"/>
      <c r="AA56" s="39"/>
      <c r="AB56" s="39"/>
    </row>
    <row r="57" spans="2:28" x14ac:dyDescent="0.2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U57" s="39"/>
      <c r="V57" s="39"/>
      <c r="W57" s="39"/>
      <c r="X57" s="39"/>
      <c r="Y57" s="39"/>
      <c r="Z57" s="39"/>
      <c r="AA57" s="39"/>
      <c r="AB57" s="39"/>
    </row>
    <row r="58" spans="2:28" x14ac:dyDescent="0.2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U58" s="39"/>
      <c r="V58" s="39"/>
      <c r="W58" s="39"/>
      <c r="X58" s="39"/>
      <c r="Y58" s="39"/>
      <c r="Z58" s="39"/>
      <c r="AA58" s="39"/>
      <c r="AB58" s="39"/>
    </row>
    <row r="59" spans="2:28" x14ac:dyDescent="0.2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U59" s="39"/>
      <c r="V59" s="39"/>
      <c r="W59" s="39"/>
      <c r="X59" s="39"/>
      <c r="Y59" s="39"/>
      <c r="Z59" s="39"/>
      <c r="AA59" s="39"/>
      <c r="AB59" s="39"/>
    </row>
    <row r="60" spans="2:28" x14ac:dyDescent="0.2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2:28" x14ac:dyDescent="0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2:28" x14ac:dyDescent="0.2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2:28" x14ac:dyDescent="0.2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2:28" ht="1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2:14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2:14" x14ac:dyDescent="0.2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2:14" x14ac:dyDescent="0.2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2:14" x14ac:dyDescent="0.2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2:14" x14ac:dyDescent="0.2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2:14" x14ac:dyDescent="0.2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2:14" x14ac:dyDescent="0.2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2:14" x14ac:dyDescent="0.2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2:14" x14ac:dyDescent="0.2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2:14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2:14" x14ac:dyDescent="0.2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2:14" x14ac:dyDescent="0.2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2:14" x14ac:dyDescent="0.2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2:14" x14ac:dyDescent="0.2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2:14" x14ac:dyDescent="0.2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2:14" x14ac:dyDescent="0.2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2:14" x14ac:dyDescent="0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2:14" x14ac:dyDescent="0.2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2:14" x14ac:dyDescent="0.2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2:14" x14ac:dyDescent="0.2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2:14" x14ac:dyDescent="0.2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2:14" x14ac:dyDescent="0.2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</sheetData>
  <mergeCells count="10">
    <mergeCell ref="E2:N2"/>
    <mergeCell ref="B4:C4"/>
    <mergeCell ref="B13:D13"/>
    <mergeCell ref="B14:C14"/>
    <mergeCell ref="J27:L27"/>
    <mergeCell ref="H27:I27"/>
    <mergeCell ref="M27:N27"/>
    <mergeCell ref="G4:K4"/>
    <mergeCell ref="C26:N26"/>
    <mergeCell ref="E5:E19"/>
  </mergeCells>
  <phoneticPr fontId="8" type="noConversion"/>
  <dataValidations count="4">
    <dataValidation type="list" allowBlank="1" showInputMessage="1" showErrorMessage="1" sqref="D14" xr:uid="{6F29EBC8-D7BB-4D5F-9AB5-33966AAC7722}">
      <formula1>"Percentage, Numerical Enter Below"</formula1>
    </dataValidation>
    <dataValidation type="list" allowBlank="1" showInputMessage="1" showErrorMessage="1" sqref="C10" xr:uid="{9104CF80-9CC2-48AA-800C-27CE179BD09F}">
      <formula1>$V$5:$V$7</formula1>
    </dataValidation>
    <dataValidation type="list" allowBlank="1" showInputMessage="1" showErrorMessage="1" sqref="C11" xr:uid="{9FEAFAF7-D3FE-44A6-8164-E5FE80EFE173}">
      <formula1>$X$4:$X$5</formula1>
    </dataValidation>
    <dataValidation type="list" allowBlank="1" showInputMessage="1" showErrorMessage="1" sqref="C21" xr:uid="{C212AFE1-D70B-45C0-937B-3D4283421DB8}">
      <formula1>#REF!</formula1>
    </dataValidation>
  </dataValidations>
  <pageMargins left="0.7" right="0.7" top="0.75" bottom="0.75" header="0.3" footer="0.3"/>
  <pageSetup scale="43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 xmlns="431d60b5-bc3f-4264-9286-e22c2945c1ae" xsi:nil="true"/>
    <DateandTime xmlns="431d60b5-bc3f-4264-9286-e22c2945c1a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B2C07CACFD6C4BAC6E85CF35BE7FB0" ma:contentTypeVersion="15" ma:contentTypeDescription="Create a new document." ma:contentTypeScope="" ma:versionID="b415a8a7caeeb51d241b431f17573218">
  <xsd:schema xmlns:xsd="http://www.w3.org/2001/XMLSchema" xmlns:xs="http://www.w3.org/2001/XMLSchema" xmlns:p="http://schemas.microsoft.com/office/2006/metadata/properties" xmlns:ns2="431d60b5-bc3f-4264-9286-e22c2945c1ae" xmlns:ns3="6de2c958-59a2-4e5f-8237-3461fd469209" targetNamespace="http://schemas.microsoft.com/office/2006/metadata/properties" ma:root="true" ma:fieldsID="784240dee0d211529f95fa2e8fad1a04" ns2:_="" ns3:_="">
    <xsd:import namespace="431d60b5-bc3f-4264-9286-e22c2945c1ae"/>
    <xsd:import namespace="6de2c958-59a2-4e5f-8237-3461fd4692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DateandTime" minOccurs="0"/>
                <xsd:element ref="ns2:Imag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d60b5-bc3f-4264-9286-e22c2945c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ateandTime" ma:index="17" nillable="true" ma:displayName="Date and Time" ma:format="DateTime" ma:internalName="DateandTime">
      <xsd:simpleType>
        <xsd:restriction base="dms:DateTime"/>
      </xsd:simpleType>
    </xsd:element>
    <xsd:element name="Image" ma:index="18" nillable="true" ma:displayName="Image" ma:format="Thumbnail" ma:internalName="Imag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2c958-59a2-4e5f-8237-3461fd46920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A3CE93-59F2-4A99-A6B1-C257727CE012}">
  <ds:schemaRefs>
    <ds:schemaRef ds:uri="431d60b5-bc3f-4264-9286-e22c2945c1ae"/>
    <ds:schemaRef ds:uri="http://purl.org/dc/elements/1.1/"/>
    <ds:schemaRef ds:uri="http://purl.org/dc/dcmitype/"/>
    <ds:schemaRef ds:uri="6de2c958-59a2-4e5f-8237-3461fd469209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865ABEE-CE07-4DDB-B59D-D1F4880482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F15BAB-96B6-4600-8316-52EAAC50B9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d60b5-bc3f-4264-9286-e22c2945c1ae"/>
    <ds:schemaRef ds:uri="6de2c958-59a2-4e5f-8237-3461fd4692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Entry</vt:lpstr>
      <vt:lpstr>'Data Entry'!Print_Area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zumbrun</dc:creator>
  <cp:lastModifiedBy>Henry A. Zumbrun</cp:lastModifiedBy>
  <cp:lastPrinted>2022-01-04T21:29:55Z</cp:lastPrinted>
  <dcterms:created xsi:type="dcterms:W3CDTF">2021-12-28T13:08:07Z</dcterms:created>
  <dcterms:modified xsi:type="dcterms:W3CDTF">2022-02-17T19:54:15Z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0x01010054B2C07CACFD6C4BAC6E85CF35BE7FB0</vt:lpwstr>
  </property>
</Properties>
</file>